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kikainas\disk1\達成度表\配布用の達成度表\"/>
    </mc:Choice>
  </mc:AlternateContent>
  <xr:revisionPtr revIDLastSave="0" documentId="13_ncr:1_{6B49535D-C2B6-4B64-AA64-5A5288BA105A}" xr6:coauthVersionLast="47" xr6:coauthVersionMax="47" xr10:uidLastSave="{00000000-0000-0000-0000-000000000000}"/>
  <bookViews>
    <workbookView xWindow="-120" yWindow="-120" windowWidth="29040" windowHeight="15720" xr2:uid="{00000000-000D-0000-FFFF-FFFF00000000}"/>
  </bookViews>
  <sheets>
    <sheet name="表紙" sheetId="8" r:id="rId1"/>
    <sheet name="達成度表" sheetId="1" r:id="rId2"/>
    <sheet name="グラフ" sheetId="3" r:id="rId3"/>
    <sheet name="成績" sheetId="6" r:id="rId4"/>
    <sheet name="DATA" sheetId="7" r:id="rId5"/>
  </sheets>
  <definedNames>
    <definedName name="_１後">グラフ!#REF!</definedName>
    <definedName name="_１前">グラフ!#REF!</definedName>
    <definedName name="_２後">グラフ!#REF!</definedName>
    <definedName name="_２前">グラフ!#REF!</definedName>
    <definedName name="_３後">グラフ!#REF!</definedName>
    <definedName name="_３前">グラフ!#REF!</definedName>
    <definedName name="_４後">グラフ!#REF!</definedName>
    <definedName name="_４前">グラフ!#REF!</definedName>
    <definedName name="【桐】C\\\DATA\JABEE\達成度計算\Akamatsu.tbl" localSheetId="3">成績!#REF!</definedName>
    <definedName name="【桐】C\\\DATA\JABEE\達成度計算\松田.tbl" localSheetId="3">成績!#REF!</definedName>
    <definedName name="【桐】C\\\DATA\JABEE\達成度計算\内山.tbl" localSheetId="3">成績!#REF!</definedName>
    <definedName name="_xlnm.Print_Area" localSheetId="4">DATA!$D$1</definedName>
    <definedName name="_xlnm.Print_Area" localSheetId="2">グラフ!$A$1:$K$56</definedName>
    <definedName name="_xlnm.Print_Area" localSheetId="1">達成度表!$A$1:$M$147</definedName>
    <definedName name="学期">DATA!$A$1:$A$16</definedName>
    <definedName name="教養教育科目">DATA!$A$47:$A$51</definedName>
    <definedName name="重み">DATA!$A$52:$A$53</definedName>
    <definedName name="年次学期">DATA!$C$1:$C$8</definedName>
    <definedName name="評価区分">DATA!$A$18:$A$23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7" i="6" l="1"/>
  <c r="H23" i="1"/>
  <c r="J23" i="1" s="1"/>
  <c r="H22" i="1"/>
  <c r="H101" i="1" l="1"/>
  <c r="J101" i="1" s="1"/>
  <c r="H100" i="1"/>
  <c r="J100" i="1" s="1"/>
  <c r="H99" i="1"/>
  <c r="J99" i="1" s="1"/>
  <c r="F35" i="1" l="1"/>
  <c r="F34" i="1"/>
  <c r="F33" i="1"/>
  <c r="F32" i="1"/>
  <c r="F31" i="1"/>
  <c r="F30" i="1"/>
  <c r="F29" i="1"/>
  <c r="F28" i="1"/>
  <c r="F27" i="1"/>
  <c r="H33" i="1"/>
  <c r="H32" i="1"/>
  <c r="H31" i="1"/>
  <c r="H30" i="1"/>
  <c r="H17" i="6"/>
  <c r="H16" i="6"/>
  <c r="H15" i="6"/>
  <c r="J32" i="1" l="1"/>
  <c r="J33" i="1"/>
  <c r="J31" i="1"/>
  <c r="I94" i="3"/>
  <c r="I93" i="3"/>
  <c r="I92" i="3"/>
  <c r="I91" i="3"/>
  <c r="I90" i="3"/>
  <c r="I89" i="3"/>
  <c r="I88" i="3"/>
  <c r="I87" i="3"/>
  <c r="G116" i="6"/>
  <c r="G115" i="6"/>
  <c r="G113" i="6" l="1"/>
  <c r="G114" i="6"/>
  <c r="H6" i="1" l="1"/>
  <c r="J6" i="1" s="1"/>
  <c r="H5" i="1"/>
  <c r="J5" i="1" s="1"/>
  <c r="H4" i="1"/>
  <c r="H10" i="6"/>
  <c r="H9" i="6"/>
  <c r="H3" i="1" l="1"/>
  <c r="H111" i="1"/>
  <c r="H58" i="1"/>
  <c r="H57" i="1"/>
  <c r="H40" i="1"/>
  <c r="H135" i="1" l="1"/>
  <c r="J135" i="1" s="1"/>
  <c r="H102" i="1"/>
  <c r="H98" i="1"/>
  <c r="H97" i="1"/>
  <c r="H96" i="1"/>
  <c r="H95" i="1"/>
  <c r="H94" i="1"/>
  <c r="H93" i="1"/>
  <c r="H92" i="1"/>
  <c r="H91" i="1"/>
  <c r="H89" i="1"/>
  <c r="H54" i="1"/>
  <c r="H21" i="1"/>
  <c r="H20" i="1"/>
  <c r="H18" i="1"/>
  <c r="H17" i="1"/>
  <c r="H14" i="1"/>
  <c r="H19" i="1" s="1"/>
  <c r="J22" i="1" l="1"/>
  <c r="G100" i="6"/>
  <c r="H136" i="1"/>
  <c r="H137" i="1"/>
  <c r="J137" i="1" s="1"/>
  <c r="H130" i="1"/>
  <c r="J130" i="1" s="1"/>
  <c r="H129" i="1"/>
  <c r="J129" i="1" s="1"/>
  <c r="H128" i="1"/>
  <c r="J128" i="1" s="1"/>
  <c r="H127" i="1"/>
  <c r="J127" i="1" s="1"/>
  <c r="H124" i="1"/>
  <c r="J124" i="1" s="1"/>
  <c r="H107" i="1"/>
  <c r="H122" i="1" s="1"/>
  <c r="J122" i="1" s="1"/>
  <c r="H68" i="1"/>
  <c r="H105" i="1" s="1"/>
  <c r="J105" i="1" s="1"/>
  <c r="H67" i="1"/>
  <c r="J67" i="1" s="1"/>
  <c r="H66" i="1"/>
  <c r="J66" i="1" s="1"/>
  <c r="H65" i="1"/>
  <c r="H106" i="1" s="1"/>
  <c r="J106" i="1" s="1"/>
  <c r="H59" i="1"/>
  <c r="H62" i="1" s="1"/>
  <c r="J62" i="1" s="1"/>
  <c r="J58" i="1"/>
  <c r="J57" i="1"/>
  <c r="H53" i="1"/>
  <c r="J53" i="1" s="1"/>
  <c r="H51" i="1"/>
  <c r="J51" i="1" s="1"/>
  <c r="H39" i="1"/>
  <c r="J39" i="1" s="1"/>
  <c r="H38" i="1"/>
  <c r="J38" i="1" s="1"/>
  <c r="H37" i="1"/>
  <c r="J37" i="1" s="1"/>
  <c r="H35" i="1"/>
  <c r="J35" i="1" s="1"/>
  <c r="H34" i="1"/>
  <c r="J34" i="1" s="1"/>
  <c r="H29" i="1"/>
  <c r="J29" i="1" s="1"/>
  <c r="H28" i="1"/>
  <c r="J28" i="1" s="1"/>
  <c r="H27" i="1"/>
  <c r="H9" i="1"/>
  <c r="J9" i="1" s="1"/>
  <c r="H20" i="6"/>
  <c r="J30" i="1"/>
  <c r="H125" i="1"/>
  <c r="H15" i="1"/>
  <c r="J15" i="1" s="1"/>
  <c r="H123" i="1"/>
  <c r="J123" i="1" s="1"/>
  <c r="H13" i="1"/>
  <c r="J13" i="1" s="1"/>
  <c r="H12" i="1"/>
  <c r="J12" i="1" s="1"/>
  <c r="H11" i="1"/>
  <c r="J11" i="1" s="1"/>
  <c r="H10" i="1"/>
  <c r="J10" i="1" s="1"/>
  <c r="H8" i="1"/>
  <c r="J8" i="1" s="1"/>
  <c r="G33" i="6"/>
  <c r="G81" i="6"/>
  <c r="G80" i="6"/>
  <c r="G45" i="6"/>
  <c r="H19" i="6"/>
  <c r="H18" i="6"/>
  <c r="H14" i="6"/>
  <c r="H13" i="6"/>
  <c r="H12" i="6"/>
  <c r="G35" i="6"/>
  <c r="G34" i="6"/>
  <c r="G32" i="6"/>
  <c r="H104" i="1"/>
  <c r="J104" i="1" s="1"/>
  <c r="H103" i="1"/>
  <c r="J103" i="1" s="1"/>
  <c r="H26" i="1"/>
  <c r="J26" i="1" s="1"/>
  <c r="H25" i="1"/>
  <c r="J25" i="1" s="1"/>
  <c r="H24" i="1"/>
  <c r="J24" i="1" s="1"/>
  <c r="G122" i="6"/>
  <c r="G121" i="6"/>
  <c r="G120" i="6"/>
  <c r="H23" i="6"/>
  <c r="H22" i="6"/>
  <c r="G119" i="6"/>
  <c r="G118" i="6"/>
  <c r="J136" i="1"/>
  <c r="J4" i="1"/>
  <c r="J3" i="1"/>
  <c r="G31" i="6"/>
  <c r="H7" i="1"/>
  <c r="J7" i="1" s="1"/>
  <c r="H50" i="1"/>
  <c r="J50" i="1" s="1"/>
  <c r="H49" i="1"/>
  <c r="J49" i="1" s="1"/>
  <c r="J21" i="1"/>
  <c r="H11" i="6"/>
  <c r="H8" i="6"/>
  <c r="H6" i="6"/>
  <c r="H7" i="6"/>
  <c r="H21" i="6"/>
  <c r="H4" i="6"/>
  <c r="H5" i="6"/>
  <c r="G27" i="6"/>
  <c r="G28" i="6"/>
  <c r="G29" i="6"/>
  <c r="G30" i="6"/>
  <c r="G38" i="6"/>
  <c r="G39" i="6"/>
  <c r="G40" i="6"/>
  <c r="G41" i="6"/>
  <c r="G46" i="6"/>
  <c r="G47" i="6"/>
  <c r="G48" i="6"/>
  <c r="G49" i="6"/>
  <c r="G50" i="6"/>
  <c r="G51" i="6"/>
  <c r="G52" i="6"/>
  <c r="G53" i="6"/>
  <c r="G54" i="6"/>
  <c r="G55" i="6"/>
  <c r="G58" i="6"/>
  <c r="G59" i="6"/>
  <c r="G60" i="6"/>
  <c r="G61" i="6"/>
  <c r="G62" i="6"/>
  <c r="G63" i="6"/>
  <c r="G64" i="6"/>
  <c r="G65" i="6"/>
  <c r="G70" i="6"/>
  <c r="G71" i="6"/>
  <c r="G72" i="6"/>
  <c r="G73" i="6"/>
  <c r="G74" i="6"/>
  <c r="G75" i="6"/>
  <c r="G76" i="6"/>
  <c r="G77" i="6"/>
  <c r="G78" i="6"/>
  <c r="G79" i="6"/>
  <c r="G82" i="6"/>
  <c r="G83" i="6"/>
  <c r="G84" i="6"/>
  <c r="G85" i="6"/>
  <c r="G88" i="6"/>
  <c r="G89" i="6"/>
  <c r="G90" i="6"/>
  <c r="G91" i="6"/>
  <c r="G92" i="6"/>
  <c r="G93" i="6"/>
  <c r="G94" i="6"/>
  <c r="G95" i="6"/>
  <c r="G96" i="6"/>
  <c r="G97" i="6"/>
  <c r="G98" i="6"/>
  <c r="G99" i="6"/>
  <c r="G101" i="6"/>
  <c r="G102" i="6"/>
  <c r="G103" i="6"/>
  <c r="G104" i="6"/>
  <c r="G105" i="6"/>
  <c r="G106" i="6"/>
  <c r="G107" i="6"/>
  <c r="G108" i="6"/>
  <c r="G109" i="6"/>
  <c r="G110" i="6"/>
  <c r="G111" i="6"/>
  <c r="G112" i="6"/>
  <c r="I9" i="3"/>
  <c r="I8" i="3"/>
  <c r="I7" i="3"/>
  <c r="I6" i="3"/>
  <c r="I5" i="3"/>
  <c r="I4" i="3"/>
  <c r="D9" i="3"/>
  <c r="D8" i="3"/>
  <c r="D7" i="3"/>
  <c r="D6" i="3"/>
  <c r="D5" i="3"/>
  <c r="D4" i="3"/>
  <c r="B33" i="7"/>
  <c r="B32" i="7"/>
  <c r="H131" i="1"/>
  <c r="J131" i="1" s="1"/>
  <c r="H132" i="1"/>
  <c r="J132" i="1" s="1"/>
  <c r="H56" i="1"/>
  <c r="J56" i="1" s="1"/>
  <c r="H119" i="1"/>
  <c r="J119" i="1" s="1"/>
  <c r="H75" i="1"/>
  <c r="H112" i="1" s="1"/>
  <c r="J112" i="1" s="1"/>
  <c r="H76" i="1"/>
  <c r="H113" i="1" s="1"/>
  <c r="J113" i="1" s="1"/>
  <c r="H77" i="1"/>
  <c r="H114" i="1" s="1"/>
  <c r="J114" i="1" s="1"/>
  <c r="H78" i="1"/>
  <c r="H115" i="1" s="1"/>
  <c r="J115" i="1" s="1"/>
  <c r="H79" i="1"/>
  <c r="H116" i="1" s="1"/>
  <c r="J116" i="1" s="1"/>
  <c r="H80" i="1"/>
  <c r="H117" i="1" s="1"/>
  <c r="J117" i="1" s="1"/>
  <c r="H83" i="1"/>
  <c r="J83" i="1" s="1"/>
  <c r="H84" i="1"/>
  <c r="J84" i="1" s="1"/>
  <c r="H85" i="1"/>
  <c r="J85" i="1" s="1"/>
  <c r="H86" i="1"/>
  <c r="J86" i="1" s="1"/>
  <c r="H87" i="1"/>
  <c r="J87" i="1" s="1"/>
  <c r="H88" i="1"/>
  <c r="J88" i="1" s="1"/>
  <c r="J89" i="1"/>
  <c r="H64" i="1"/>
  <c r="J64" i="1" s="1"/>
  <c r="H63" i="1"/>
  <c r="J63" i="1" s="1"/>
  <c r="H69" i="1"/>
  <c r="J69" i="1" s="1"/>
  <c r="H70" i="1"/>
  <c r="J70" i="1" s="1"/>
  <c r="H71" i="1"/>
  <c r="J71" i="1" s="1"/>
  <c r="H72" i="1"/>
  <c r="J72" i="1" s="1"/>
  <c r="H73" i="1"/>
  <c r="J73" i="1" s="1"/>
  <c r="H74" i="1"/>
  <c r="J74" i="1" s="1"/>
  <c r="H81" i="1"/>
  <c r="J81" i="1" s="1"/>
  <c r="H82" i="1"/>
  <c r="J82" i="1" s="1"/>
  <c r="H90" i="1"/>
  <c r="J90" i="1" s="1"/>
  <c r="J91" i="1"/>
  <c r="J92" i="1"/>
  <c r="J93" i="1"/>
  <c r="J94" i="1"/>
  <c r="J95" i="1"/>
  <c r="J96" i="1"/>
  <c r="J97" i="1"/>
  <c r="J98" i="1"/>
  <c r="J102" i="1"/>
  <c r="H52" i="1"/>
  <c r="J52" i="1" s="1"/>
  <c r="J54" i="1"/>
  <c r="H55" i="1"/>
  <c r="J55" i="1" s="1"/>
  <c r="H43" i="1"/>
  <c r="J43" i="1" s="1"/>
  <c r="H45" i="1"/>
  <c r="J45" i="1" s="1"/>
  <c r="H42" i="1"/>
  <c r="J42" i="1" s="1"/>
  <c r="H44" i="1"/>
  <c r="J44" i="1" s="1"/>
  <c r="H46" i="1"/>
  <c r="J46" i="1" s="1"/>
  <c r="H47" i="1"/>
  <c r="J47" i="1" s="1"/>
  <c r="H48" i="1"/>
  <c r="J48" i="1" s="1"/>
  <c r="H60" i="1"/>
  <c r="J60" i="1" s="1"/>
  <c r="H61" i="1"/>
  <c r="J61" i="1" s="1"/>
  <c r="J17" i="1"/>
  <c r="J18" i="1"/>
  <c r="J20" i="1"/>
  <c r="I121" i="1"/>
  <c r="I125" i="1"/>
  <c r="A1" i="1"/>
  <c r="B1" i="3" s="1"/>
  <c r="J68" i="1"/>
  <c r="J19" i="1"/>
  <c r="H108" i="1"/>
  <c r="J108" i="1" s="1"/>
  <c r="H118" i="1"/>
  <c r="J118" i="1" s="1"/>
  <c r="J107" i="1"/>
  <c r="J14" i="1"/>
  <c r="K90" i="1" l="1"/>
  <c r="J78" i="1"/>
  <c r="J27" i="1"/>
  <c r="H110" i="1"/>
  <c r="J110" i="1" s="1"/>
  <c r="J79" i="1"/>
  <c r="I10" i="3"/>
  <c r="J76" i="1"/>
  <c r="K13" i="1"/>
  <c r="B35" i="7"/>
  <c r="H120" i="1" s="1"/>
  <c r="J120" i="1" s="1"/>
  <c r="K112" i="1" s="1"/>
  <c r="K3" i="1"/>
  <c r="H121" i="1"/>
  <c r="J121" i="1" s="1"/>
  <c r="J40" i="1"/>
  <c r="K40" i="1" s="1"/>
  <c r="J111" i="1"/>
  <c r="J59" i="1"/>
  <c r="K57" i="1" s="1"/>
  <c r="H126" i="1"/>
  <c r="J126" i="1" s="1"/>
  <c r="J77" i="1"/>
  <c r="J125" i="1"/>
  <c r="H134" i="1"/>
  <c r="J134" i="1" s="1"/>
  <c r="J80" i="1"/>
  <c r="H109" i="1"/>
  <c r="J109" i="1" s="1"/>
  <c r="H36" i="1"/>
  <c r="J36" i="1" s="1"/>
  <c r="J65" i="1"/>
  <c r="K62" i="1" s="1"/>
  <c r="K83" i="1"/>
  <c r="K17" i="1"/>
  <c r="K105" i="1"/>
  <c r="K42" i="1"/>
  <c r="K51" i="1"/>
  <c r="B1" i="6"/>
  <c r="J75" i="1"/>
  <c r="H133" i="1" l="1"/>
  <c r="J133" i="1" s="1"/>
  <c r="K127" i="1"/>
  <c r="K27" i="1"/>
  <c r="L17" i="1" s="1"/>
  <c r="E5" i="3" s="1"/>
  <c r="C5" i="3" s="1"/>
  <c r="L3" i="1"/>
  <c r="J4" i="3" s="1"/>
  <c r="K109" i="1"/>
  <c r="L105" i="1" s="1"/>
  <c r="E8" i="3" s="1"/>
  <c r="C8" i="3" s="1"/>
  <c r="K121" i="1"/>
  <c r="K69" i="1"/>
  <c r="L62" i="1" s="1"/>
  <c r="L42" i="1"/>
  <c r="E6" i="3" s="1"/>
  <c r="C6" i="3" s="1"/>
  <c r="L121" i="1" l="1"/>
  <c r="J9" i="3" s="1"/>
  <c r="H9" i="3" s="1"/>
  <c r="J8" i="3"/>
  <c r="H8" i="3" s="1"/>
  <c r="E4" i="3"/>
  <c r="C4" i="3" s="1"/>
  <c r="J6" i="3"/>
  <c r="H6" i="3" s="1"/>
  <c r="J5" i="3"/>
  <c r="H5" i="3" s="1"/>
  <c r="J7" i="3"/>
  <c r="H7" i="3" s="1"/>
  <c r="E7" i="3"/>
  <c r="C7" i="3" s="1"/>
  <c r="H4" i="3"/>
  <c r="K1" i="1"/>
  <c r="E9" i="3" l="1"/>
  <c r="C9" i="3" s="1"/>
  <c r="J10" i="3"/>
  <c r="J11" i="3" s="1"/>
</calcChain>
</file>

<file path=xl/sharedStrings.xml><?xml version="1.0" encoding="utf-8"?>
<sst xmlns="http://schemas.openxmlformats.org/spreadsheetml/2006/main" count="691" uniqueCount="312">
  <si>
    <t>選択</t>
  </si>
  <si>
    <t>必修</t>
  </si>
  <si>
    <t>選択必修</t>
  </si>
  <si>
    <t>　学習・ 教育目標</t>
    <rPh sb="1" eb="3">
      <t>ガクシュウ</t>
    </rPh>
    <rPh sb="5" eb="7">
      <t>キョウイク</t>
    </rPh>
    <rPh sb="7" eb="9">
      <t>モクヒョウ</t>
    </rPh>
    <phoneticPr fontId="2"/>
  </si>
  <si>
    <t>総合評価方法及び評価基準</t>
    <rPh sb="0" eb="2">
      <t>ソウゴウ</t>
    </rPh>
    <rPh sb="2" eb="4">
      <t>ヒョウカ</t>
    </rPh>
    <rPh sb="4" eb="6">
      <t>ホウホウ</t>
    </rPh>
    <rPh sb="6" eb="7">
      <t>オヨ</t>
    </rPh>
    <rPh sb="8" eb="10">
      <t>ヒョウカ</t>
    </rPh>
    <rPh sb="10" eb="12">
      <t>キジュン</t>
    </rPh>
    <phoneticPr fontId="2"/>
  </si>
  <si>
    <t>単位</t>
    <rPh sb="0" eb="2">
      <t>タンイ</t>
    </rPh>
    <phoneticPr fontId="2"/>
  </si>
  <si>
    <t xml:space="preserve">(2) 体験学習を通じて多面的に考える能力を習得する． </t>
    <phoneticPr fontId="2"/>
  </si>
  <si>
    <t xml:space="preserve">(1) 技術者の持つべき倫理と企業との関係，技術の社会への寄与について考える素養を習得する． </t>
    <phoneticPr fontId="2"/>
  </si>
  <si>
    <t>企業倫理</t>
  </si>
  <si>
    <t>インターンシップ</t>
  </si>
  <si>
    <t>産業経済論</t>
  </si>
  <si>
    <t xml:space="preserve">(3) 社会と技術の関係などについて調査・考察することで，責任感のある技術者としての能力を養う． </t>
    <phoneticPr fontId="2"/>
  </si>
  <si>
    <t>微積分Ⅱ</t>
  </si>
  <si>
    <t>微積分Ⅰ</t>
  </si>
  <si>
    <t>線形代数Ⅰ　</t>
  </si>
  <si>
    <t>線形代数Ⅱ</t>
  </si>
  <si>
    <t>応用数学Ⅰ</t>
  </si>
  <si>
    <t>応用数学Ⅱ</t>
  </si>
  <si>
    <t>(1) 機械工学の理解と活用に必要な数学の基礎学力を習得する．</t>
    <phoneticPr fontId="2"/>
  </si>
  <si>
    <t>基礎電磁気学</t>
  </si>
  <si>
    <t>力学Ⅰ</t>
  </si>
  <si>
    <t>電気電子工学概論</t>
  </si>
  <si>
    <t>化学の世界</t>
  </si>
  <si>
    <t>CAD実習</t>
  </si>
  <si>
    <t>数値計算法</t>
  </si>
  <si>
    <t>プログラミング言語</t>
  </si>
  <si>
    <t xml:space="preserve">(2) 物理，化学と自然科学の基礎学力を習得する． </t>
    <phoneticPr fontId="2"/>
  </si>
  <si>
    <t xml:space="preserve">(3) 情報技術の基礎および応用能力を養う． </t>
    <phoneticPr fontId="2"/>
  </si>
  <si>
    <t>機械製図法</t>
  </si>
  <si>
    <t>製図基礎実習</t>
  </si>
  <si>
    <t>機械製作実習</t>
  </si>
  <si>
    <t>機械工学実験</t>
  </si>
  <si>
    <t xml:space="preserve">(1) 機械工学の知識を応用するために必要な基礎的・実際的手法を習得する． </t>
    <phoneticPr fontId="2"/>
  </si>
  <si>
    <t>力学Ⅱ</t>
  </si>
  <si>
    <t>材料力学Ⅰ</t>
  </si>
  <si>
    <t>熱力学Ⅰ</t>
  </si>
  <si>
    <t>機械力学Ⅰ</t>
  </si>
  <si>
    <t>流体力学Ⅰ</t>
  </si>
  <si>
    <t>制御基礎理論</t>
  </si>
  <si>
    <t>伝熱工学</t>
  </si>
  <si>
    <t>材料力学演習</t>
  </si>
  <si>
    <t>熱力学演習</t>
  </si>
  <si>
    <t>力学演習</t>
  </si>
  <si>
    <t>流体力学演習</t>
  </si>
  <si>
    <t>制御基礎理論演習</t>
  </si>
  <si>
    <t>伝熱工学演習</t>
  </si>
  <si>
    <t>機械材料学Ⅰ</t>
  </si>
  <si>
    <t>機構学</t>
  </si>
  <si>
    <t>材料力学Ⅱ</t>
  </si>
  <si>
    <t>熱力学Ⅱ</t>
  </si>
  <si>
    <t>機械力学Ⅱ</t>
  </si>
  <si>
    <t>機械材料学Ⅱ</t>
  </si>
  <si>
    <t>流体力学Ⅱ</t>
  </si>
  <si>
    <t>制御工学</t>
  </si>
  <si>
    <t>機械電子制御</t>
  </si>
  <si>
    <t>応力解析学</t>
  </si>
  <si>
    <t>熱機関工学</t>
  </si>
  <si>
    <t>エネルギーシステム工学</t>
  </si>
  <si>
    <t>設計工学</t>
  </si>
  <si>
    <t>ロボット工学</t>
  </si>
  <si>
    <t>(3) 機械工学の基礎知識を発展させたより高度な知識の習得と，深い洞察力を養う．</t>
    <phoneticPr fontId="2"/>
  </si>
  <si>
    <t>(4) 機械工学の幅広い知識の習得と応用能力を養う．</t>
    <phoneticPr fontId="2"/>
  </si>
  <si>
    <t>卒業論文</t>
  </si>
  <si>
    <t xml:space="preserve">(1) 課題に対し計画・遂行し，結果や問題点を把握した後，考察・解決する能力を養う． </t>
    <phoneticPr fontId="2"/>
  </si>
  <si>
    <t>(2) 与えられた制約の下で計画的に仕事を進めまとめる能力を養う．</t>
    <phoneticPr fontId="2"/>
  </si>
  <si>
    <t>(3) 継続的な学習を自主的に行える能力を養う．</t>
    <phoneticPr fontId="2"/>
  </si>
  <si>
    <t>工学基礎実験</t>
  </si>
  <si>
    <t>(1) 日本語による口頭発表能力と論理的記述能力を養う．</t>
    <phoneticPr fontId="2"/>
  </si>
  <si>
    <t>技術英語</t>
  </si>
  <si>
    <t>(2) 外国語によるコミュニケーションの基礎能力を養う．</t>
    <phoneticPr fontId="2"/>
  </si>
  <si>
    <t>　学習・ 教育目標　詳細</t>
    <rPh sb="10" eb="12">
      <t>ショウサイ</t>
    </rPh>
    <phoneticPr fontId="2"/>
  </si>
  <si>
    <t>科目名</t>
    <rPh sb="0" eb="2">
      <t>カモク</t>
    </rPh>
    <rPh sb="2" eb="3">
      <t>メイ</t>
    </rPh>
    <phoneticPr fontId="2"/>
  </si>
  <si>
    <t>「卒業論文」におけるレポートによりこの項目の評価を行う．</t>
    <phoneticPr fontId="2"/>
  </si>
  <si>
    <t>選択</t>
    <phoneticPr fontId="2"/>
  </si>
  <si>
    <t>(2) 社会が受容可能な機械システムを構築できる素養を習得する．</t>
    <phoneticPr fontId="2"/>
  </si>
  <si>
    <t>（Ｂ）技術者倫理の習得と育成 
　機械技術が社会と自然に及ぼす影響と効果を理解し，人間として正しい判断ができる責任感のある技術者を育成します．</t>
    <phoneticPr fontId="2"/>
  </si>
  <si>
    <t xml:space="preserve">（Ｃ）数学・自然科学・情報技術の基礎学力の習得 
　機械工学の理解とその活用に必要な数学・自然科学・情報技術の基礎と応用について学習します． </t>
    <phoneticPr fontId="2"/>
  </si>
  <si>
    <t xml:space="preserve">（Ｆ）コミュニケーション能力の育成 
　技術者として自分の意見を相手に伝えるために必要な日本語による記述，口頭発表，討論などのコミュニケーション能力ならびに国際社会で必要な英語によるコミュニケーション基礎能力を育成します． </t>
    <phoneticPr fontId="2"/>
  </si>
  <si>
    <t>(2) 機械工学の基礎知識を習得する．</t>
    <phoneticPr fontId="2"/>
  </si>
  <si>
    <t>工学基礎実験</t>
    <rPh sb="0" eb="2">
      <t>コウガク</t>
    </rPh>
    <rPh sb="2" eb="4">
      <t>キソ</t>
    </rPh>
    <rPh sb="4" eb="6">
      <t>ジッケン</t>
    </rPh>
    <phoneticPr fontId="2"/>
  </si>
  <si>
    <t>工場管理</t>
    <rPh sb="0" eb="2">
      <t>コウジョウ</t>
    </rPh>
    <rPh sb="2" eb="4">
      <t>カンリ</t>
    </rPh>
    <phoneticPr fontId="2"/>
  </si>
  <si>
    <t>点数</t>
    <rPh sb="0" eb="2">
      <t>テンスウ</t>
    </rPh>
    <phoneticPr fontId="2"/>
  </si>
  <si>
    <t>重み</t>
    <rPh sb="0" eb="1">
      <t>オモ</t>
    </rPh>
    <phoneticPr fontId="2"/>
  </si>
  <si>
    <t>小計</t>
    <rPh sb="0" eb="2">
      <t>ショウケイ</t>
    </rPh>
    <phoneticPr fontId="2"/>
  </si>
  <si>
    <t>大計</t>
    <rPh sb="0" eb="2">
      <t>ダイケイ</t>
    </rPh>
    <phoneticPr fontId="2"/>
  </si>
  <si>
    <t>中計</t>
    <rPh sb="0" eb="1">
      <t>チュウ</t>
    </rPh>
    <rPh sb="1" eb="2">
      <t>ケイ</t>
    </rPh>
    <phoneticPr fontId="2"/>
  </si>
  <si>
    <t>氏名</t>
    <rPh sb="0" eb="2">
      <t>シメイ</t>
    </rPh>
    <phoneticPr fontId="2"/>
  </si>
  <si>
    <t>総計</t>
    <rPh sb="0" eb="2">
      <t>ソウケイ</t>
    </rPh>
    <phoneticPr fontId="2"/>
  </si>
  <si>
    <t>選択</t>
    <rPh sb="0" eb="2">
      <t>センタク</t>
    </rPh>
    <phoneticPr fontId="2"/>
  </si>
  <si>
    <t>他学科1</t>
    <rPh sb="0" eb="1">
      <t>タ</t>
    </rPh>
    <rPh sb="1" eb="3">
      <t>ガッカ</t>
    </rPh>
    <phoneticPr fontId="2"/>
  </si>
  <si>
    <t>他学科２</t>
    <rPh sb="0" eb="1">
      <t>タ</t>
    </rPh>
    <rPh sb="1" eb="3">
      <t>ガッカ</t>
    </rPh>
    <phoneticPr fontId="2"/>
  </si>
  <si>
    <t>放送大学</t>
    <rPh sb="0" eb="2">
      <t>ホウソウ</t>
    </rPh>
    <rPh sb="2" eb="4">
      <t>ダイガク</t>
    </rPh>
    <phoneticPr fontId="2"/>
  </si>
  <si>
    <t>A</t>
    <phoneticPr fontId="2"/>
  </si>
  <si>
    <t>B</t>
    <phoneticPr fontId="2"/>
  </si>
  <si>
    <t>C</t>
    <phoneticPr fontId="2"/>
  </si>
  <si>
    <t>D</t>
    <phoneticPr fontId="2"/>
  </si>
  <si>
    <t>E</t>
    <phoneticPr fontId="2"/>
  </si>
  <si>
    <t>F</t>
    <phoneticPr fontId="2"/>
  </si>
  <si>
    <t>必修</t>
    <phoneticPr fontId="2"/>
  </si>
  <si>
    <t>専門基礎教育科目の「力学Ⅱ」を修得すること．
専門科目基本科目群の「材料力学Ⅰ」，「熱力学Ⅰ」，「機械力学Ⅰ」，「流体力学Ⅰ」を修得し，「制御基礎理論」，「伝熱工学」，「材料力学演習」，「熱力学演習」，「力学演習」，「流体力学演習」，「制御基礎理論演習」，「伝熱工学演習」，「機械製作学」，「機械材料学Ⅰ」を含み19単位上修得のこと．</t>
    <rPh sb="0" eb="2">
      <t>センモン</t>
    </rPh>
    <rPh sb="2" eb="4">
      <t>キソ</t>
    </rPh>
    <rPh sb="4" eb="6">
      <t>キョウイク</t>
    </rPh>
    <rPh sb="6" eb="8">
      <t>カモク</t>
    </rPh>
    <rPh sb="10" eb="12">
      <t>リキガク</t>
    </rPh>
    <rPh sb="15" eb="17">
      <t>シュウトク</t>
    </rPh>
    <rPh sb="23" eb="25">
      <t>センモン</t>
    </rPh>
    <rPh sb="25" eb="27">
      <t>カモク</t>
    </rPh>
    <rPh sb="27" eb="31">
      <t>キホンカモク</t>
    </rPh>
    <rPh sb="31" eb="32">
      <t>グン</t>
    </rPh>
    <rPh sb="64" eb="66">
      <t>シュウトク</t>
    </rPh>
    <rPh sb="154" eb="155">
      <t>フク</t>
    </rPh>
    <rPh sb="158" eb="161">
      <t>タンイジョウ</t>
    </rPh>
    <rPh sb="161" eb="163">
      <t>シュウトク</t>
    </rPh>
    <phoneticPr fontId="2"/>
  </si>
  <si>
    <t>開講</t>
    <rPh sb="0" eb="2">
      <t>カイコウ</t>
    </rPh>
    <phoneticPr fontId="2"/>
  </si>
  <si>
    <t>１前</t>
    <rPh sb="1" eb="2">
      <t>ゼン</t>
    </rPh>
    <phoneticPr fontId="2"/>
  </si>
  <si>
    <t>３前</t>
    <rPh sb="1" eb="2">
      <t>ゼン</t>
    </rPh>
    <phoneticPr fontId="2"/>
  </si>
  <si>
    <t>３後</t>
    <rPh sb="1" eb="2">
      <t>コウ</t>
    </rPh>
    <phoneticPr fontId="2"/>
  </si>
  <si>
    <t>４後</t>
    <rPh sb="1" eb="2">
      <t>コウ</t>
    </rPh>
    <phoneticPr fontId="2"/>
  </si>
  <si>
    <t>１後</t>
    <rPh sb="1" eb="2">
      <t>コウ</t>
    </rPh>
    <phoneticPr fontId="2"/>
  </si>
  <si>
    <t>２前</t>
    <rPh sb="1" eb="2">
      <t>ゼン</t>
    </rPh>
    <phoneticPr fontId="2"/>
  </si>
  <si>
    <t>２後</t>
    <rPh sb="1" eb="2">
      <t>コウ</t>
    </rPh>
    <phoneticPr fontId="2"/>
  </si>
  <si>
    <t>４前</t>
    <rPh sb="1" eb="2">
      <t>ゼン</t>
    </rPh>
    <phoneticPr fontId="2"/>
  </si>
  <si>
    <t>000000222110A0</t>
  </si>
  <si>
    <t>000000222110B0</t>
  </si>
  <si>
    <t>000000222110C0</t>
  </si>
  <si>
    <t>線形代数Ⅰ</t>
  </si>
  <si>
    <t>0530103F110</t>
  </si>
  <si>
    <t>0530103F111</t>
  </si>
  <si>
    <t>0530103F112</t>
  </si>
  <si>
    <t>ＣＡＤ実習</t>
  </si>
  <si>
    <t>実技系科目</t>
    <rPh sb="0" eb="3">
      <t>ジツギケイ</t>
    </rPh>
    <rPh sb="3" eb="5">
      <t>カモク</t>
    </rPh>
    <phoneticPr fontId="2"/>
  </si>
  <si>
    <t>基本科目</t>
    <rPh sb="0" eb="2">
      <t>キホン</t>
    </rPh>
    <rPh sb="2" eb="4">
      <t>カモク</t>
    </rPh>
    <phoneticPr fontId="2"/>
  </si>
  <si>
    <t>発展科目</t>
    <rPh sb="0" eb="2">
      <t>ハッテン</t>
    </rPh>
    <rPh sb="2" eb="4">
      <t>カモク</t>
    </rPh>
    <phoneticPr fontId="2"/>
  </si>
  <si>
    <t>科目番号</t>
    <rPh sb="0" eb="2">
      <t>カモク</t>
    </rPh>
    <rPh sb="2" eb="4">
      <t>バンゴウ</t>
    </rPh>
    <phoneticPr fontId="2"/>
  </si>
  <si>
    <t>総合して22単位以上修得のこと。</t>
    <rPh sb="0" eb="2">
      <t>ソウゴウ</t>
    </rPh>
    <rPh sb="6" eb="8">
      <t>タンイ</t>
    </rPh>
    <rPh sb="8" eb="10">
      <t>イジョウ</t>
    </rPh>
    <rPh sb="10" eb="12">
      <t>シュウトク</t>
    </rPh>
    <phoneticPr fontId="2"/>
  </si>
  <si>
    <t>（Ｄ）機械工学の知識の習得と応用能力の育成 
　機械工学の幅広い知識を習得し，機械技術をはじめとする広範囲な問題に対応できる能力を育成します．</t>
    <rPh sb="29" eb="31">
      <t>ハバヒロ</t>
    </rPh>
    <phoneticPr fontId="2"/>
  </si>
  <si>
    <t>英語自己学習</t>
    <rPh sb="0" eb="2">
      <t>エイゴ</t>
    </rPh>
    <rPh sb="2" eb="4">
      <t>ジコ</t>
    </rPh>
    <rPh sb="4" eb="6">
      <t>ガクシュウ</t>
    </rPh>
    <phoneticPr fontId="2"/>
  </si>
  <si>
    <t>[備考]</t>
    <rPh sb="1" eb="3">
      <t>ビコウ</t>
    </rPh>
    <phoneticPr fontId="2"/>
  </si>
  <si>
    <t>（Ｅ）創造力とデザイン能力の育成 
　自ら課題を探し，種々の科学・技術・情報を利用し解決することを通して，自ら考え・解決する創造能力を育成します．</t>
    <phoneticPr fontId="2"/>
  </si>
  <si>
    <t>5304051508</t>
    <phoneticPr fontId="2"/>
  </si>
  <si>
    <t>工場管理</t>
  </si>
  <si>
    <t>評点</t>
    <rPh sb="0" eb="2">
      <t>ヒョウテン</t>
    </rPh>
    <phoneticPr fontId="2"/>
  </si>
  <si>
    <t>期</t>
    <rPh sb="0" eb="1">
      <t>キ</t>
    </rPh>
    <phoneticPr fontId="2"/>
  </si>
  <si>
    <t>1前</t>
    <rPh sb="1" eb="2">
      <t>ゼン</t>
    </rPh>
    <phoneticPr fontId="2"/>
  </si>
  <si>
    <t>1後</t>
    <rPh sb="1" eb="2">
      <t>ウシ</t>
    </rPh>
    <phoneticPr fontId="2"/>
  </si>
  <si>
    <t>2前</t>
    <rPh sb="1" eb="2">
      <t>ゼン</t>
    </rPh>
    <phoneticPr fontId="2"/>
  </si>
  <si>
    <t>2後</t>
    <rPh sb="1" eb="2">
      <t>ウシ</t>
    </rPh>
    <phoneticPr fontId="2"/>
  </si>
  <si>
    <t>3前</t>
    <rPh sb="1" eb="2">
      <t>ゼン</t>
    </rPh>
    <phoneticPr fontId="2"/>
  </si>
  <si>
    <t>3後</t>
    <rPh sb="1" eb="2">
      <t>ウシ</t>
    </rPh>
    <phoneticPr fontId="2"/>
  </si>
  <si>
    <t>4前</t>
    <rPh sb="1" eb="2">
      <t>ゼン</t>
    </rPh>
    <phoneticPr fontId="2"/>
  </si>
  <si>
    <t>4後</t>
    <rPh sb="1" eb="2">
      <t>ウシ</t>
    </rPh>
    <phoneticPr fontId="2"/>
  </si>
  <si>
    <t>5前</t>
    <rPh sb="1" eb="2">
      <t>ゼン</t>
    </rPh>
    <phoneticPr fontId="2"/>
  </si>
  <si>
    <t>5後</t>
    <rPh sb="1" eb="2">
      <t>ウシ</t>
    </rPh>
    <phoneticPr fontId="2"/>
  </si>
  <si>
    <t>6前</t>
    <rPh sb="1" eb="2">
      <t>ゼン</t>
    </rPh>
    <phoneticPr fontId="2"/>
  </si>
  <si>
    <t>6後</t>
    <rPh sb="1" eb="2">
      <t>ウシ</t>
    </rPh>
    <phoneticPr fontId="2"/>
  </si>
  <si>
    <t>7前</t>
    <rPh sb="1" eb="2">
      <t>ゼン</t>
    </rPh>
    <phoneticPr fontId="2"/>
  </si>
  <si>
    <t>7後</t>
    <rPh sb="1" eb="2">
      <t>ウシ</t>
    </rPh>
    <phoneticPr fontId="2"/>
  </si>
  <si>
    <t>8前</t>
    <rPh sb="1" eb="2">
      <t>ゼン</t>
    </rPh>
    <phoneticPr fontId="2"/>
  </si>
  <si>
    <t>8後</t>
    <rPh sb="1" eb="2">
      <t>ウシ</t>
    </rPh>
    <phoneticPr fontId="2"/>
  </si>
  <si>
    <t>評価</t>
    <rPh sb="0" eb="2">
      <t>ヒョウカ</t>
    </rPh>
    <phoneticPr fontId="2"/>
  </si>
  <si>
    <t>専門科目</t>
    <rPh sb="0" eb="2">
      <t>センモン</t>
    </rPh>
    <rPh sb="2" eb="4">
      <t>カモク</t>
    </rPh>
    <phoneticPr fontId="2"/>
  </si>
  <si>
    <t>専門科目</t>
    <phoneticPr fontId="2"/>
  </si>
  <si>
    <t>授業題目</t>
    <rPh sb="0" eb="2">
      <t>ジュギョウ</t>
    </rPh>
    <rPh sb="2" eb="4">
      <t>ダイモク</t>
    </rPh>
    <phoneticPr fontId="2"/>
  </si>
  <si>
    <t>科目</t>
    <rPh sb="0" eb="2">
      <t>カモク</t>
    </rPh>
    <phoneticPr fontId="2"/>
  </si>
  <si>
    <t>達成度</t>
    <rPh sb="0" eb="3">
      <t>タッセイド</t>
    </rPh>
    <phoneticPr fontId="2"/>
  </si>
  <si>
    <t>総点</t>
    <rPh sb="0" eb="2">
      <t>ソウテン</t>
    </rPh>
    <phoneticPr fontId="2"/>
  </si>
  <si>
    <t>学生番号</t>
    <rPh sb="0" eb="2">
      <t>ガクセイ</t>
    </rPh>
    <rPh sb="2" eb="4">
      <t>バンゴウ</t>
    </rPh>
    <phoneticPr fontId="2"/>
  </si>
  <si>
    <t>平成</t>
    <rPh sb="0" eb="2">
      <t>ヘイセイ</t>
    </rPh>
    <phoneticPr fontId="2"/>
  </si>
  <si>
    <t>年入学</t>
    <rPh sb="0" eb="1">
      <t>ネン</t>
    </rPh>
    <rPh sb="1" eb="3">
      <t>ニュウガク</t>
    </rPh>
    <phoneticPr fontId="2"/>
  </si>
  <si>
    <t>授業題目を記入のこと</t>
    <rPh sb="5" eb="7">
      <t>キニュウ</t>
    </rPh>
    <phoneticPr fontId="2"/>
  </si>
  <si>
    <t>１前</t>
  </si>
  <si>
    <t>学年計</t>
  </si>
  <si>
    <t>学生によるコメント(前学期の反省，次学期の目標および”英語自己学習について記述すること”)</t>
    <rPh sb="0" eb="2">
      <t>ガクセイ</t>
    </rPh>
    <rPh sb="10" eb="13">
      <t>ゼンガッキ</t>
    </rPh>
    <rPh sb="14" eb="16">
      <t>ハンセイ</t>
    </rPh>
    <rPh sb="17" eb="18">
      <t>ジ</t>
    </rPh>
    <rPh sb="18" eb="20">
      <t>ガッキ</t>
    </rPh>
    <rPh sb="21" eb="23">
      <t>モクヒョウ</t>
    </rPh>
    <rPh sb="27" eb="29">
      <t>エイゴ</t>
    </rPh>
    <rPh sb="29" eb="31">
      <t>ジコ</t>
    </rPh>
    <rPh sb="31" eb="33">
      <t>ガクシュウ</t>
    </rPh>
    <rPh sb="37" eb="39">
      <t>キジュツ</t>
    </rPh>
    <phoneticPr fontId="2"/>
  </si>
  <si>
    <t>現達成度</t>
    <rPh sb="0" eb="1">
      <t>ゲン</t>
    </rPh>
    <rPh sb="1" eb="4">
      <t>タッセイド</t>
    </rPh>
    <phoneticPr fontId="2"/>
  </si>
  <si>
    <t>卒業時満点</t>
    <rPh sb="0" eb="3">
      <t>ソツギョウジ</t>
    </rPh>
    <rPh sb="3" eb="5">
      <t>マンテン</t>
    </rPh>
    <phoneticPr fontId="2"/>
  </si>
  <si>
    <t>現満点</t>
    <rPh sb="0" eb="1">
      <t>ゲン</t>
    </rPh>
    <rPh sb="1" eb="3">
      <t>マンテン</t>
    </rPh>
    <phoneticPr fontId="2"/>
  </si>
  <si>
    <t>現総点</t>
    <rPh sb="0" eb="3">
      <t>ゲンソウテン</t>
    </rPh>
    <phoneticPr fontId="2"/>
  </si>
  <si>
    <t>卒業時に対する達成度です。</t>
    <rPh sb="0" eb="3">
      <t>ソツギョウジ</t>
    </rPh>
    <rPh sb="4" eb="5">
      <t>タイ</t>
    </rPh>
    <rPh sb="7" eb="10">
      <t>タッセイド</t>
    </rPh>
    <phoneticPr fontId="2"/>
  </si>
  <si>
    <t>現満点表</t>
    <rPh sb="0" eb="1">
      <t>ゲン</t>
    </rPh>
    <rPh sb="1" eb="3">
      <t>マンテン</t>
    </rPh>
    <rPh sb="3" eb="4">
      <t>ヒョウ</t>
    </rPh>
    <phoneticPr fontId="2"/>
  </si>
  <si>
    <t>達成度表</t>
    <rPh sb="0" eb="4">
      <t>タッセイドヒョウ</t>
    </rPh>
    <phoneticPr fontId="2"/>
  </si>
  <si>
    <t>工学実践英語</t>
    <rPh sb="0" eb="2">
      <t>コウガク</t>
    </rPh>
    <rPh sb="2" eb="4">
      <t>ジッセン</t>
    </rPh>
    <rPh sb="4" eb="6">
      <t>エイゴ</t>
    </rPh>
    <phoneticPr fontId="2"/>
  </si>
  <si>
    <t>必修</t>
    <rPh sb="0" eb="2">
      <t>ヒッシュウ</t>
    </rPh>
    <phoneticPr fontId="2"/>
  </si>
  <si>
    <t>人類と環境</t>
  </si>
  <si>
    <t>現代社会の諸問題</t>
  </si>
  <si>
    <t>自然との共生</t>
  </si>
  <si>
    <t>○前学期の反省
○次学期の目標
○英語自己学習について</t>
    <rPh sb="1" eb="4">
      <t>ゼンガッキ</t>
    </rPh>
    <rPh sb="5" eb="7">
      <t>ハンセイ</t>
    </rPh>
    <rPh sb="15" eb="16">
      <t>ジ</t>
    </rPh>
    <rPh sb="16" eb="18">
      <t>ガッキ</t>
    </rPh>
    <rPh sb="19" eb="21">
      <t>モクヒョウ</t>
    </rPh>
    <rPh sb="30" eb="32">
      <t>エイゴ</t>
    </rPh>
    <rPh sb="32" eb="34">
      <t>ジコ</t>
    </rPh>
    <rPh sb="34" eb="36">
      <t>ガクシュウ</t>
    </rPh>
    <phoneticPr fontId="2"/>
  </si>
  <si>
    <t>成績表に点数がある場合は</t>
    <rPh sb="0" eb="3">
      <t>セイセキヒョウ</t>
    </rPh>
    <rPh sb="4" eb="5">
      <t>テン</t>
    </rPh>
    <rPh sb="5" eb="6">
      <t>スウ</t>
    </rPh>
    <rPh sb="9" eb="11">
      <t>バアイ</t>
    </rPh>
    <phoneticPr fontId="2"/>
  </si>
  <si>
    <t>点数がない場合は</t>
    <rPh sb="0" eb="2">
      <t>テンスウ</t>
    </rPh>
    <rPh sb="5" eb="7">
      <t>バアイ</t>
    </rPh>
    <phoneticPr fontId="2"/>
  </si>
  <si>
    <t>秀</t>
    <rPh sb="0" eb="1">
      <t>シュウ</t>
    </rPh>
    <phoneticPr fontId="2"/>
  </si>
  <si>
    <t>優</t>
    <rPh sb="0" eb="1">
      <t>ユウ</t>
    </rPh>
    <phoneticPr fontId="2"/>
  </si>
  <si>
    <t>良</t>
    <rPh sb="0" eb="1">
      <t>リョウ</t>
    </rPh>
    <phoneticPr fontId="2"/>
  </si>
  <si>
    <t>可</t>
    <rPh sb="0" eb="1">
      <t>カ</t>
    </rPh>
    <phoneticPr fontId="2"/>
  </si>
  <si>
    <t>１後</t>
    <rPh sb="1" eb="2">
      <t>アト</t>
    </rPh>
    <phoneticPr fontId="2"/>
  </si>
  <si>
    <t>自己基準点</t>
    <rPh sb="0" eb="2">
      <t>ジコ</t>
    </rPh>
    <rPh sb="2" eb="5">
      <t>キジュンテン</t>
    </rPh>
    <phoneticPr fontId="2"/>
  </si>
  <si>
    <t>自己学習</t>
    <rPh sb="0" eb="2">
      <t>ジコ</t>
    </rPh>
    <rPh sb="2" eb="4">
      <t>ガクシュウ</t>
    </rPh>
    <phoneticPr fontId="2"/>
  </si>
  <si>
    <t>→TOEICスコアを自己基準点に記入してください</t>
    <rPh sb="10" eb="12">
      <t>ジコ</t>
    </rPh>
    <rPh sb="12" eb="14">
      <t>キジュン</t>
    </rPh>
    <rPh sb="14" eb="15">
      <t>テン</t>
    </rPh>
    <rPh sb="16" eb="18">
      <t>キニュウ</t>
    </rPh>
    <phoneticPr fontId="2"/>
  </si>
  <si>
    <t>受験日</t>
    <rPh sb="0" eb="3">
      <t>ジュケンビ</t>
    </rPh>
    <phoneticPr fontId="2"/>
  </si>
  <si>
    <t>係数</t>
    <rPh sb="0" eb="2">
      <t>ケイスウ</t>
    </rPh>
    <phoneticPr fontId="2"/>
  </si>
  <si>
    <t xml:space="preserve"> </t>
    <phoneticPr fontId="2"/>
  </si>
  <si>
    <t xml:space="preserve">(1) 人間・社会・自然などについて多面的に学習し，グローバルな視点から物事を考える能力を習得する． </t>
    <phoneticPr fontId="2"/>
  </si>
  <si>
    <t xml:space="preserve">専門科目の「CAD実習」，「機械製図法」，「製図基礎実習」，「機械製作実習」，「機械設計法」，「機械設計演習」，「機械工学実験」を修得すること．
</t>
    <rPh sb="0" eb="2">
      <t>センモン</t>
    </rPh>
    <rPh sb="2" eb="4">
      <t>カモク</t>
    </rPh>
    <rPh sb="65" eb="67">
      <t>シュウトク</t>
    </rPh>
    <phoneticPr fontId="2"/>
  </si>
  <si>
    <r>
      <t>専門科目の「機構学」，「材料力学Ⅱ」，「熱力学Ⅱ」，「機械力学Ⅱ」，「機械材料学Ⅱ」，「流体力学Ⅱ」，「制御工学」を推奨科目とする．D-(4)</t>
    </r>
    <r>
      <rPr>
        <sz val="11"/>
        <rFont val="ＭＳ Ｐゴシック"/>
        <family val="3"/>
        <charset val="128"/>
      </rPr>
      <t>とともに総合的に評価し22単位以上修得すること．</t>
    </r>
    <rPh sb="0" eb="2">
      <t>センモン</t>
    </rPh>
    <rPh sb="2" eb="4">
      <t>カモク</t>
    </rPh>
    <rPh sb="58" eb="60">
      <t>スイショウ</t>
    </rPh>
    <rPh sb="60" eb="62">
      <t>カモク</t>
    </rPh>
    <rPh sb="75" eb="78">
      <t>ソウゴウテキ</t>
    </rPh>
    <rPh sb="79" eb="81">
      <t>ヒョウカ</t>
    </rPh>
    <rPh sb="84" eb="86">
      <t>タンイ</t>
    </rPh>
    <rPh sb="86" eb="88">
      <t>イジョウ</t>
    </rPh>
    <rPh sb="88" eb="90">
      <t>シュウトク</t>
    </rPh>
    <phoneticPr fontId="2"/>
  </si>
  <si>
    <t xml:space="preserve">
英語自己学習として，TOEICの受験を推奨する。その評価は，備考の定めるところによる。</t>
    <phoneticPr fontId="2"/>
  </si>
  <si>
    <t>基礎科目</t>
    <rPh sb="0" eb="2">
      <t>キソ</t>
    </rPh>
    <rPh sb="2" eb="4">
      <t>カモク</t>
    </rPh>
    <phoneticPr fontId="2"/>
  </si>
  <si>
    <t>専門基礎科目</t>
    <rPh sb="0" eb="2">
      <t>センモン</t>
    </rPh>
    <rPh sb="2" eb="4">
      <t>キソ</t>
    </rPh>
    <rPh sb="4" eb="6">
      <t>カモク</t>
    </rPh>
    <phoneticPr fontId="2"/>
  </si>
  <si>
    <t>こころと健康</t>
    <rPh sb="4" eb="6">
      <t>ケンコウ</t>
    </rPh>
    <phoneticPr fontId="2"/>
  </si>
  <si>
    <t>スポーツ</t>
    <phoneticPr fontId="2"/>
  </si>
  <si>
    <t>知的財産権</t>
    <rPh sb="2" eb="4">
      <t>ザイサン</t>
    </rPh>
    <phoneticPr fontId="2"/>
  </si>
  <si>
    <t>初年次・教養科目</t>
    <rPh sb="0" eb="2">
      <t>ショネン</t>
    </rPh>
    <rPh sb="2" eb="3">
      <t>ジ</t>
    </rPh>
    <rPh sb="4" eb="6">
      <t>キョウヨウ</t>
    </rPh>
    <rPh sb="6" eb="8">
      <t>カモク</t>
    </rPh>
    <rPh sb="7" eb="8">
      <t>キョウカ</t>
    </rPh>
    <phoneticPr fontId="2"/>
  </si>
  <si>
    <t>TOEIC自己学習評価</t>
    <rPh sb="5" eb="7">
      <t>ジコ</t>
    </rPh>
    <rPh sb="7" eb="9">
      <t>ガクシュウ</t>
    </rPh>
    <rPh sb="9" eb="11">
      <t>ヒョウカ</t>
    </rPh>
    <phoneticPr fontId="2"/>
  </si>
  <si>
    <t>k</t>
  </si>
  <si>
    <t>n</t>
  </si>
  <si>
    <t>Sini</t>
  </si>
  <si>
    <t>Smax</t>
  </si>
  <si>
    <t>K</t>
  </si>
  <si>
    <t>スコア</t>
  </si>
  <si>
    <t>最大取得点</t>
    <rPh sb="0" eb="2">
      <t>サイダイ</t>
    </rPh>
    <rPh sb="2" eb="4">
      <t>シュトク</t>
    </rPh>
    <rPh sb="4" eb="5">
      <t>テン</t>
    </rPh>
    <phoneticPr fontId="2"/>
  </si>
  <si>
    <t>船舶工学入門</t>
    <rPh sb="0" eb="2">
      <t>センパク</t>
    </rPh>
    <rPh sb="2" eb="4">
      <t>コウガク</t>
    </rPh>
    <rPh sb="4" eb="6">
      <t>ニュウモン</t>
    </rPh>
    <phoneticPr fontId="2"/>
  </si>
  <si>
    <t>年次学期</t>
    <rPh sb="0" eb="2">
      <t>ネンジ</t>
    </rPh>
    <rPh sb="2" eb="4">
      <t>ガッキ</t>
    </rPh>
    <phoneticPr fontId="2"/>
  </si>
  <si>
    <t>1後</t>
    <phoneticPr fontId="2"/>
  </si>
  <si>
    <t>1前</t>
    <phoneticPr fontId="2"/>
  </si>
  <si>
    <t>2前</t>
    <phoneticPr fontId="2"/>
  </si>
  <si>
    <t>2後</t>
    <phoneticPr fontId="2"/>
  </si>
  <si>
    <t>3前</t>
    <phoneticPr fontId="2"/>
  </si>
  <si>
    <t>3後</t>
    <phoneticPr fontId="2"/>
  </si>
  <si>
    <t>4前</t>
    <phoneticPr fontId="2"/>
  </si>
  <si>
    <t>4後</t>
    <phoneticPr fontId="2"/>
  </si>
  <si>
    <t>区分名</t>
    <rPh sb="0" eb="2">
      <t>クブン</t>
    </rPh>
    <rPh sb="2" eb="3">
      <t>メイ</t>
    </rPh>
    <phoneticPr fontId="2"/>
  </si>
  <si>
    <t>企業倫理</t>
    <phoneticPr fontId="2"/>
  </si>
  <si>
    <t>応用数学Ⅲ</t>
    <rPh sb="0" eb="2">
      <t>オウヨウ</t>
    </rPh>
    <rPh sb="2" eb="4">
      <t>スウガク</t>
    </rPh>
    <phoneticPr fontId="2"/>
  </si>
  <si>
    <t>応用数学Ⅱ</t>
    <phoneticPr fontId="2"/>
  </si>
  <si>
    <t>応用数学Ⅲ</t>
    <phoneticPr fontId="2"/>
  </si>
  <si>
    <t>３前</t>
    <phoneticPr fontId="2"/>
  </si>
  <si>
    <t xml:space="preserve">理系基礎科目の「微積分Ⅰ」，「微積分Ⅱ」，「線形代数Ⅰ」，「線形代数Ⅱ」，専門基礎科目の「応用数学Ⅰ」，「応用数学Ⅱ」，「応用数学Ⅲ」を修得すること．
</t>
    <rPh sb="0" eb="2">
      <t>リケイ</t>
    </rPh>
    <rPh sb="2" eb="4">
      <t>キソ</t>
    </rPh>
    <rPh sb="4" eb="6">
      <t>カモク</t>
    </rPh>
    <rPh sb="37" eb="39">
      <t>センモン</t>
    </rPh>
    <rPh sb="39" eb="41">
      <t>キソ</t>
    </rPh>
    <rPh sb="41" eb="43">
      <t>カモク</t>
    </rPh>
    <rPh sb="68" eb="70">
      <t>シュウトク</t>
    </rPh>
    <phoneticPr fontId="2"/>
  </si>
  <si>
    <t>理系基礎科目の「基礎電磁気学」，専門基礎科目の「工学基礎実験」，「力学Ⅰ」を修得すること．
専門基礎科目の「材料科学序論」，専門科目の「電気電子工学概論」，「化学の世界」を推奨科目とする．</t>
    <rPh sb="0" eb="2">
      <t>リケイ</t>
    </rPh>
    <rPh sb="2" eb="4">
      <t>キソ</t>
    </rPh>
    <rPh sb="4" eb="6">
      <t>カモク</t>
    </rPh>
    <rPh sb="16" eb="18">
      <t>センモン</t>
    </rPh>
    <rPh sb="18" eb="20">
      <t>キソ</t>
    </rPh>
    <rPh sb="20" eb="22">
      <t>カモク</t>
    </rPh>
    <rPh sb="24" eb="26">
      <t>コウガク</t>
    </rPh>
    <rPh sb="26" eb="28">
      <t>キソ</t>
    </rPh>
    <rPh sb="28" eb="30">
      <t>ジッケン</t>
    </rPh>
    <rPh sb="38" eb="40">
      <t>シュウトク</t>
    </rPh>
    <rPh sb="46" eb="48">
      <t>センモン</t>
    </rPh>
    <rPh sb="48" eb="50">
      <t>キソ</t>
    </rPh>
    <rPh sb="50" eb="52">
      <t>カモク</t>
    </rPh>
    <rPh sb="54" eb="56">
      <t>ザイリョウ</t>
    </rPh>
    <rPh sb="56" eb="58">
      <t>カガク</t>
    </rPh>
    <rPh sb="58" eb="60">
      <t>ジョロン</t>
    </rPh>
    <rPh sb="62" eb="64">
      <t>センモン</t>
    </rPh>
    <rPh sb="64" eb="66">
      <t>カモク</t>
    </rPh>
    <rPh sb="68" eb="70">
      <t>デンキ</t>
    </rPh>
    <rPh sb="70" eb="72">
      <t>デンシ</t>
    </rPh>
    <rPh sb="72" eb="74">
      <t>コウガク</t>
    </rPh>
    <rPh sb="74" eb="76">
      <t>ガイロン</t>
    </rPh>
    <rPh sb="79" eb="81">
      <t>カガク</t>
    </rPh>
    <rPh sb="82" eb="84">
      <t>セカイ</t>
    </rPh>
    <rPh sb="86" eb="88">
      <t>スイショウ</t>
    </rPh>
    <rPh sb="88" eb="90">
      <t>カモク</t>
    </rPh>
    <phoneticPr fontId="2"/>
  </si>
  <si>
    <t>流体工学</t>
    <rPh sb="2" eb="4">
      <t>コウガク</t>
    </rPh>
    <phoneticPr fontId="2"/>
  </si>
  <si>
    <t>技術マネジメント</t>
    <phoneticPr fontId="2"/>
  </si>
  <si>
    <t>技術マネジメント</t>
    <rPh sb="0" eb="2">
      <t>ギジュツ</t>
    </rPh>
    <phoneticPr fontId="2"/>
  </si>
  <si>
    <t>基礎科目の「情報科学」，専門科目の「CAD実習」を修得すること．
専門基礎科目の「数値計算法」，「プログラミング言語」を推奨科目とする．</t>
    <rPh sb="12" eb="14">
      <t>センモン</t>
    </rPh>
    <rPh sb="14" eb="16">
      <t>カモク</t>
    </rPh>
    <rPh sb="21" eb="23">
      <t>ジッシュウ</t>
    </rPh>
    <rPh sb="25" eb="27">
      <t>シュウトク</t>
    </rPh>
    <rPh sb="33" eb="35">
      <t>センモン</t>
    </rPh>
    <rPh sb="35" eb="37">
      <t>キソ</t>
    </rPh>
    <rPh sb="37" eb="39">
      <t>カモク</t>
    </rPh>
    <rPh sb="41" eb="43">
      <t>スウチ</t>
    </rPh>
    <rPh sb="43" eb="46">
      <t>ケイサンホウ</t>
    </rPh>
    <rPh sb="56" eb="58">
      <t>ゲンゴ</t>
    </rPh>
    <rPh sb="60" eb="62">
      <t>スイショウ</t>
    </rPh>
    <rPh sb="62" eb="64">
      <t>カモク</t>
    </rPh>
    <phoneticPr fontId="2"/>
  </si>
  <si>
    <t>卒業論文</t>
    <rPh sb="0" eb="2">
      <t>ソツギョウ</t>
    </rPh>
    <rPh sb="2" eb="4">
      <t>ロンブン</t>
    </rPh>
    <phoneticPr fontId="2"/>
  </si>
  <si>
    <t>４後</t>
    <rPh sb="1" eb="2">
      <t>ウシロ</t>
    </rPh>
    <phoneticPr fontId="2"/>
  </si>
  <si>
    <t>「工学基礎実験」，「卒業論文」を修得すること．
「インターシップ」を推奨科目とする．</t>
    <rPh sb="10" eb="12">
      <t>ソツギョウ</t>
    </rPh>
    <rPh sb="12" eb="14">
      <t>ロンブン</t>
    </rPh>
    <rPh sb="16" eb="18">
      <t>シュウトク</t>
    </rPh>
    <rPh sb="34" eb="36">
      <t>スイショウ</t>
    </rPh>
    <rPh sb="36" eb="38">
      <t>カモク</t>
    </rPh>
    <phoneticPr fontId="2"/>
  </si>
  <si>
    <t>新入生セミナーA</t>
    <rPh sb="0" eb="3">
      <t>シンニュウセイ</t>
    </rPh>
    <phoneticPr fontId="2"/>
  </si>
  <si>
    <t>新入生セミナーB</t>
    <rPh sb="0" eb="3">
      <t>シンニュウセイ</t>
    </rPh>
    <phoneticPr fontId="2"/>
  </si>
  <si>
    <t>新入生セミナーA</t>
    <phoneticPr fontId="2"/>
  </si>
  <si>
    <t>主題探究型科目１</t>
    <rPh sb="0" eb="2">
      <t>シュダイ</t>
    </rPh>
    <rPh sb="2" eb="4">
      <t>タンキュウ</t>
    </rPh>
    <rPh sb="4" eb="5">
      <t>ガタ</t>
    </rPh>
    <rPh sb="5" eb="7">
      <t>カモク</t>
    </rPh>
    <phoneticPr fontId="2"/>
  </si>
  <si>
    <t>主題探究型科目２</t>
    <rPh sb="0" eb="2">
      <t>シュダイ</t>
    </rPh>
    <rPh sb="2" eb="4">
      <t>タンキュウ</t>
    </rPh>
    <rPh sb="4" eb="5">
      <t>ガタ</t>
    </rPh>
    <rPh sb="5" eb="7">
      <t>カモク</t>
    </rPh>
    <phoneticPr fontId="2"/>
  </si>
  <si>
    <t>主題探究型科目の履修にあたっては，自分の将来を模索するつもりで，文系，理系という垣根を取り払って様々な分野に興味を持ち，偏りのない科目の選択をし，履修するよう計画すること．</t>
    <rPh sb="0" eb="2">
      <t>シュダイ</t>
    </rPh>
    <rPh sb="2" eb="4">
      <t>タンキュウ</t>
    </rPh>
    <rPh sb="4" eb="5">
      <t>ガタ</t>
    </rPh>
    <rPh sb="5" eb="7">
      <t>カモク</t>
    </rPh>
    <rPh sb="8" eb="10">
      <t>リシュウ</t>
    </rPh>
    <rPh sb="17" eb="19">
      <t>ジブン</t>
    </rPh>
    <rPh sb="20" eb="22">
      <t>ショウライ</t>
    </rPh>
    <rPh sb="23" eb="25">
      <t>モサク</t>
    </rPh>
    <rPh sb="32" eb="34">
      <t>ブンケイ</t>
    </rPh>
    <rPh sb="35" eb="37">
      <t>リケイ</t>
    </rPh>
    <rPh sb="40" eb="42">
      <t>カキネ</t>
    </rPh>
    <rPh sb="43" eb="44">
      <t>ト</t>
    </rPh>
    <rPh sb="45" eb="46">
      <t>ハラ</t>
    </rPh>
    <rPh sb="48" eb="50">
      <t>サマザマ</t>
    </rPh>
    <rPh sb="51" eb="53">
      <t>ブンヤ</t>
    </rPh>
    <rPh sb="54" eb="56">
      <t>キョウミ</t>
    </rPh>
    <rPh sb="57" eb="58">
      <t>モ</t>
    </rPh>
    <rPh sb="60" eb="61">
      <t>カタヨ</t>
    </rPh>
    <rPh sb="65" eb="67">
      <t>カモク</t>
    </rPh>
    <rPh sb="68" eb="70">
      <t>センタク</t>
    </rPh>
    <rPh sb="73" eb="75">
      <t>リシュウ</t>
    </rPh>
    <rPh sb="79" eb="81">
      <t>ケイカク</t>
    </rPh>
    <phoneticPr fontId="2"/>
  </si>
  <si>
    <t>学問分野別科目１(全てから)</t>
  </si>
  <si>
    <t>学問分野別科目１(全てから)</t>
    <rPh sb="0" eb="2">
      <t>ガクモン</t>
    </rPh>
    <rPh sb="2" eb="5">
      <t>ブンヤベツ</t>
    </rPh>
    <rPh sb="5" eb="7">
      <t>カモク</t>
    </rPh>
    <phoneticPr fontId="2"/>
  </si>
  <si>
    <t>学問分野別科目２(全てから)</t>
    <phoneticPr fontId="2"/>
  </si>
  <si>
    <t>学問分野別科目３(全てから)</t>
    <phoneticPr fontId="2"/>
  </si>
  <si>
    <t>初修外国語</t>
    <rPh sb="0" eb="1">
      <t>ハジ</t>
    </rPh>
    <rPh sb="1" eb="2">
      <t>シュウ</t>
    </rPh>
    <rPh sb="2" eb="5">
      <t>ガイコクゴ</t>
    </rPh>
    <phoneticPr fontId="2"/>
  </si>
  <si>
    <t>学問分野別科目４(全てから)</t>
    <phoneticPr fontId="2"/>
  </si>
  <si>
    <t>日本語リテラシー入門</t>
    <rPh sb="0" eb="3">
      <t>ニホンゴ</t>
    </rPh>
    <rPh sb="8" eb="10">
      <t>ニュウモン</t>
    </rPh>
    <phoneticPr fontId="2"/>
  </si>
  <si>
    <t>初修外国語</t>
    <rPh sb="1" eb="2">
      <t>シュウ</t>
    </rPh>
    <phoneticPr fontId="2"/>
  </si>
  <si>
    <t>力学Ⅱ</t>
    <phoneticPr fontId="2"/>
  </si>
  <si>
    <t>現時点の達成度です。</t>
    <rPh sb="0" eb="3">
      <t>ゲンジテン</t>
    </rPh>
    <rPh sb="4" eb="7">
      <t>タッセイド</t>
    </rPh>
    <phoneticPr fontId="2"/>
  </si>
  <si>
    <t>%</t>
  </si>
  <si>
    <t>English for your future I/II/III/IV</t>
    <phoneticPr fontId="2"/>
  </si>
  <si>
    <t>English for your Future I/II/III/IV</t>
    <phoneticPr fontId="2"/>
  </si>
  <si>
    <t>放送大学（人文，社会系）</t>
    <rPh sb="0" eb="2">
      <t>ホウソウ</t>
    </rPh>
    <rPh sb="2" eb="4">
      <t>ダイガク</t>
    </rPh>
    <rPh sb="5" eb="7">
      <t>ジンブン</t>
    </rPh>
    <rPh sb="8" eb="10">
      <t>シャカイ</t>
    </rPh>
    <rPh sb="10" eb="11">
      <t>ケイ</t>
    </rPh>
    <phoneticPr fontId="2"/>
  </si>
  <si>
    <t>※左欄に授業題目を記入してください．</t>
    <rPh sb="1" eb="2">
      <t>ヒダリ</t>
    </rPh>
    <rPh sb="2" eb="3">
      <t>ラン</t>
    </rPh>
    <rPh sb="4" eb="6">
      <t>ジュギョウ</t>
    </rPh>
    <rPh sb="6" eb="8">
      <t>ダイモク</t>
    </rPh>
    <rPh sb="9" eb="11">
      <t>キニュウ</t>
    </rPh>
    <phoneticPr fontId="2"/>
  </si>
  <si>
    <t>他学科 1</t>
    <rPh sb="0" eb="1">
      <t>タ</t>
    </rPh>
    <rPh sb="1" eb="3">
      <t>ガッカ</t>
    </rPh>
    <phoneticPr fontId="2"/>
  </si>
  <si>
    <t>他学科 2</t>
    <rPh sb="0" eb="1">
      <t>タ</t>
    </rPh>
    <rPh sb="1" eb="3">
      <t>ガッカ</t>
    </rPh>
    <phoneticPr fontId="2"/>
  </si>
  <si>
    <t>放送大学（工学に関連する科目）</t>
    <rPh sb="0" eb="2">
      <t>ホウソウ</t>
    </rPh>
    <rPh sb="2" eb="4">
      <t>ダイガク</t>
    </rPh>
    <rPh sb="5" eb="7">
      <t>コウガク</t>
    </rPh>
    <rPh sb="8" eb="10">
      <t>カンレン</t>
    </rPh>
    <rPh sb="12" eb="14">
      <t>カモク</t>
    </rPh>
    <phoneticPr fontId="2"/>
  </si>
  <si>
    <t>English for your future I/II/III/IV</t>
    <phoneticPr fontId="2"/>
  </si>
  <si>
    <t>社会力入門</t>
    <rPh sb="0" eb="2">
      <t>シャカイ</t>
    </rPh>
    <rPh sb="2" eb="3">
      <t>チカラ</t>
    </rPh>
    <rPh sb="3" eb="5">
      <t>ニュウモン</t>
    </rPh>
    <phoneticPr fontId="2"/>
  </si>
  <si>
    <t>社会力入門</t>
    <rPh sb="0" eb="2">
      <t>シャカイ</t>
    </rPh>
    <rPh sb="2" eb="3">
      <t>リョク</t>
    </rPh>
    <rPh sb="3" eb="5">
      <t>ニュウモン</t>
    </rPh>
    <phoneticPr fontId="2"/>
  </si>
  <si>
    <t>愛媛学</t>
    <rPh sb="0" eb="2">
      <t>エヒメ</t>
    </rPh>
    <rPh sb="2" eb="3">
      <t>ガク</t>
    </rPh>
    <phoneticPr fontId="2"/>
  </si>
  <si>
    <t>英語Ⅰ</t>
    <rPh sb="0" eb="2">
      <t>エイゴ</t>
    </rPh>
    <phoneticPr fontId="2"/>
  </si>
  <si>
    <t>英語Ⅱ</t>
    <rPh sb="0" eb="2">
      <t>エイゴ</t>
    </rPh>
    <phoneticPr fontId="2"/>
  </si>
  <si>
    <t>英語Ⅲ</t>
    <rPh sb="0" eb="2">
      <t>エイゴ</t>
    </rPh>
    <phoneticPr fontId="2"/>
  </si>
  <si>
    <t>英語Ⅳ</t>
    <rPh sb="0" eb="2">
      <t>エイゴ</t>
    </rPh>
    <phoneticPr fontId="2"/>
  </si>
  <si>
    <t>情報リテラシー入門Ⅰ</t>
    <rPh sb="7" eb="9">
      <t>ニュウモン</t>
    </rPh>
    <phoneticPr fontId="2"/>
  </si>
  <si>
    <t>情報リテラシー入門Ⅱ</t>
    <rPh sb="7" eb="9">
      <t>ニュウモン</t>
    </rPh>
    <phoneticPr fontId="2"/>
  </si>
  <si>
    <t>基礎科目・数学</t>
    <rPh sb="0" eb="2">
      <t>キソ</t>
    </rPh>
    <rPh sb="2" eb="4">
      <t>カモク</t>
    </rPh>
    <rPh sb="5" eb="7">
      <t>スウガク</t>
    </rPh>
    <phoneticPr fontId="2"/>
  </si>
  <si>
    <t>基礎電磁気学</t>
    <rPh sb="0" eb="2">
      <t>キソ</t>
    </rPh>
    <rPh sb="2" eb="5">
      <t>デンジキ</t>
    </rPh>
    <rPh sb="5" eb="6">
      <t>ガク</t>
    </rPh>
    <phoneticPr fontId="2"/>
  </si>
  <si>
    <t>設計製図Ⅰ</t>
    <phoneticPr fontId="2"/>
  </si>
  <si>
    <t>設計製図Ⅱ</t>
    <phoneticPr fontId="2"/>
  </si>
  <si>
    <t>機械加工学Ⅰ</t>
    <rPh sb="2" eb="4">
      <t>カコウ</t>
    </rPh>
    <rPh sb="4" eb="5">
      <t>ガク</t>
    </rPh>
    <phoneticPr fontId="2"/>
  </si>
  <si>
    <t>機械設計法Ⅰ</t>
    <rPh sb="0" eb="2">
      <t>キカイ</t>
    </rPh>
    <rPh sb="2" eb="5">
      <t>セッケイホウ</t>
    </rPh>
    <phoneticPr fontId="2"/>
  </si>
  <si>
    <t>機械設計法Ⅱ</t>
    <rPh sb="0" eb="2">
      <t>キカイ</t>
    </rPh>
    <rPh sb="2" eb="5">
      <t>セッケイホウ</t>
    </rPh>
    <phoneticPr fontId="2"/>
  </si>
  <si>
    <t>機械加工学Ⅱ</t>
    <rPh sb="0" eb="2">
      <t>キカイ</t>
    </rPh>
    <rPh sb="2" eb="4">
      <t>カコウ</t>
    </rPh>
    <rPh sb="4" eb="5">
      <t>ガク</t>
    </rPh>
    <phoneticPr fontId="2"/>
  </si>
  <si>
    <t>特殊加工学</t>
    <rPh sb="0" eb="2">
      <t>トクシュ</t>
    </rPh>
    <rPh sb="2" eb="4">
      <t>カコウ</t>
    </rPh>
    <rPh sb="4" eb="5">
      <t>ガク</t>
    </rPh>
    <phoneticPr fontId="2"/>
  </si>
  <si>
    <t>放送大学（工学に関連する科目）</t>
  </si>
  <si>
    <t>高年次主題科目１</t>
    <rPh sb="0" eb="2">
      <t>コウネン</t>
    </rPh>
    <rPh sb="2" eb="3">
      <t>ジ</t>
    </rPh>
    <rPh sb="3" eb="5">
      <t>シュダイ</t>
    </rPh>
    <rPh sb="5" eb="7">
      <t>カモク</t>
    </rPh>
    <phoneticPr fontId="2"/>
  </si>
  <si>
    <t>高年次主題科目２</t>
    <rPh sb="0" eb="2">
      <t>コウネン</t>
    </rPh>
    <rPh sb="2" eb="3">
      <t>ジ</t>
    </rPh>
    <rPh sb="3" eb="5">
      <t>シュダイ</t>
    </rPh>
    <rPh sb="5" eb="7">
      <t>カモク</t>
    </rPh>
    <phoneticPr fontId="2"/>
  </si>
  <si>
    <t>English for your Future I/II/III/IV</t>
    <phoneticPr fontId="2"/>
  </si>
  <si>
    <t>学問分野別科目を幅広く習得すること．専門教育科目群の「産業経済論」を取得した場合は重み0.5を加算する。専門教育科目の「産業経済論」を推奨科目とする．
学科長の判断により，他学部・他学科から4単位まで，放送大学の専門科目「産業と技術」から2単位まで含むことができる。</t>
    <rPh sb="8" eb="10">
      <t>ハバヒロ</t>
    </rPh>
    <rPh sb="11" eb="13">
      <t>シュウトク</t>
    </rPh>
    <rPh sb="34" eb="36">
      <t>シュトク</t>
    </rPh>
    <phoneticPr fontId="2"/>
  </si>
  <si>
    <t>機械設計法Ⅰ</t>
    <phoneticPr fontId="2"/>
  </si>
  <si>
    <t>機械設計法Ⅱ</t>
    <phoneticPr fontId="2"/>
  </si>
  <si>
    <t>機械加工学Ⅰ</t>
    <rPh sb="0" eb="2">
      <t>キカイ</t>
    </rPh>
    <rPh sb="2" eb="4">
      <t>カコウ</t>
    </rPh>
    <rPh sb="4" eb="5">
      <t>ガク</t>
    </rPh>
    <phoneticPr fontId="2"/>
  </si>
  <si>
    <t>機械加工学Ⅱ</t>
    <rPh sb="0" eb="5">
      <t>キカイカコウガク</t>
    </rPh>
    <phoneticPr fontId="2"/>
  </si>
  <si>
    <t>設計製図Ⅱ</t>
    <phoneticPr fontId="2"/>
  </si>
  <si>
    <t>設計製図Ⅰ</t>
    <phoneticPr fontId="2"/>
  </si>
  <si>
    <t>専門科目の「設計製図Ⅱ」および「設計製図Ⅰ」を修得すること。
*自主・継続的学習能力は，以下の科目でも評価している。
「材料力学演習」，「熱力学演習」，「力学演習」，「流体力学演習」，「制御基礎理論演習」，「伝熱工学演習」を推奨科目とし3単位以上を取得のこと。
英語自己学習を推奨し，TOEICにより評価する。</t>
    <rPh sb="6" eb="8">
      <t>セッケイ</t>
    </rPh>
    <rPh sb="8" eb="10">
      <t>セイズ</t>
    </rPh>
    <phoneticPr fontId="2"/>
  </si>
  <si>
    <t>「卒業論文」，「設計製図Ⅱ」，「設計製図Ⅰ」を修得すること．</t>
    <rPh sb="23" eb="25">
      <t>シュウトク</t>
    </rPh>
    <phoneticPr fontId="2"/>
  </si>
  <si>
    <t>専門科目の「機械工学実験」，「機械製作実習」，「設計製図Ⅱ」，「卒業論文」を修得すること．</t>
    <rPh sb="0" eb="2">
      <t>センモン</t>
    </rPh>
    <rPh sb="2" eb="4">
      <t>カモク</t>
    </rPh>
    <rPh sb="38" eb="40">
      <t>シュウトク</t>
    </rPh>
    <phoneticPr fontId="2"/>
  </si>
  <si>
    <t>専門科目の発展科目群より「精密工学」，「船舶工学入門」，「機械電子制御」，「応力解析学」，「材料創成工学」，「流体工学」，「熱機関工学」，「設計工学」，「ロボット工学」，「生産システム工学」，「エネルギーシステム工学」，「工場管理」，「技術マネジメント」を推奨科目とする．D-(3)とともに総合的に評価し22単位上修得すること．
学科長の判断により，他学部，他学科の科目を4単位まで加えることができる</t>
    <rPh sb="0" eb="2">
      <t>センモン</t>
    </rPh>
    <rPh sb="2" eb="4">
      <t>カモク</t>
    </rPh>
    <rPh sb="5" eb="7">
      <t>ハッテン</t>
    </rPh>
    <rPh sb="7" eb="9">
      <t>カモク</t>
    </rPh>
    <rPh sb="9" eb="10">
      <t>グン</t>
    </rPh>
    <rPh sb="57" eb="59">
      <t>コウガク</t>
    </rPh>
    <rPh sb="111" eb="113">
      <t>コウジョウ</t>
    </rPh>
    <rPh sb="113" eb="115">
      <t>カンリ</t>
    </rPh>
    <rPh sb="118" eb="120">
      <t>ギジュツ</t>
    </rPh>
    <rPh sb="128" eb="130">
      <t>スイショウ</t>
    </rPh>
    <rPh sb="130" eb="132">
      <t>カモク</t>
    </rPh>
    <rPh sb="145" eb="148">
      <t>ソウゴウテキ</t>
    </rPh>
    <rPh sb="149" eb="151">
      <t>ヒョウカ</t>
    </rPh>
    <rPh sb="154" eb="157">
      <t>タンイジョウ</t>
    </rPh>
    <rPh sb="157" eb="159">
      <t>シュウトク</t>
    </rPh>
    <phoneticPr fontId="2"/>
  </si>
  <si>
    <t>共通教育基礎科目の「日本語リテラシー入門」，専門基礎科目の「工学基礎実験」，専門科目の「設計製図Ⅱ」，「卒業論文」，「機械工学実験」を修得すること．
専門科目の「インターンシップ」を推奨科目とする．
英語自己学習として，TOEICの受験を推奨し，自主・継続的学習として評価する。その評価は，備考の定めるところによる。</t>
    <rPh sb="0" eb="2">
      <t>キョウツウ</t>
    </rPh>
    <rPh sb="2" eb="4">
      <t>キョウイク</t>
    </rPh>
    <rPh sb="4" eb="6">
      <t>キソ</t>
    </rPh>
    <rPh sb="6" eb="8">
      <t>カモク</t>
    </rPh>
    <rPh sb="10" eb="13">
      <t>ニホンゴ</t>
    </rPh>
    <rPh sb="18" eb="20">
      <t>ニュウモン</t>
    </rPh>
    <rPh sb="22" eb="24">
      <t>センモン</t>
    </rPh>
    <rPh sb="24" eb="26">
      <t>キソ</t>
    </rPh>
    <rPh sb="26" eb="28">
      <t>カモク</t>
    </rPh>
    <rPh sb="38" eb="40">
      <t>センモン</t>
    </rPh>
    <rPh sb="40" eb="42">
      <t>カモク</t>
    </rPh>
    <rPh sb="44" eb="46">
      <t>セッケイ</t>
    </rPh>
    <rPh sb="46" eb="48">
      <t>セイズ</t>
    </rPh>
    <rPh sb="67" eb="69">
      <t>シュウトク</t>
    </rPh>
    <rPh sb="75" eb="77">
      <t>センモン</t>
    </rPh>
    <rPh sb="77" eb="79">
      <t>カモク</t>
    </rPh>
    <rPh sb="91" eb="95">
      <t>スイショウカモク</t>
    </rPh>
    <rPh sb="100" eb="102">
      <t>エイゴ</t>
    </rPh>
    <rPh sb="102" eb="104">
      <t>ジコ</t>
    </rPh>
    <rPh sb="104" eb="106">
      <t>ガクシュウ</t>
    </rPh>
    <rPh sb="116" eb="118">
      <t>ジュケン</t>
    </rPh>
    <rPh sb="119" eb="121">
      <t>スイショウ</t>
    </rPh>
    <rPh sb="123" eb="125">
      <t>ジシュ</t>
    </rPh>
    <rPh sb="126" eb="129">
      <t>ケイゾクテキ</t>
    </rPh>
    <rPh sb="129" eb="131">
      <t>ガクシュウ</t>
    </rPh>
    <rPh sb="134" eb="136">
      <t>ヒョウカ</t>
    </rPh>
    <rPh sb="141" eb="143">
      <t>ヒョウカ</t>
    </rPh>
    <rPh sb="145" eb="147">
      <t>ビコウ</t>
    </rPh>
    <rPh sb="148" eb="149">
      <t>サダ</t>
    </rPh>
    <phoneticPr fontId="2"/>
  </si>
  <si>
    <t>1-1Q</t>
    <phoneticPr fontId="2"/>
  </si>
  <si>
    <t>1-2Q</t>
    <phoneticPr fontId="2"/>
  </si>
  <si>
    <t>（Ａ）多面的な視点から考える能力の育成 
　自然との調和，人間と機械との協調についての深い理解と洞察力を培い，人間と社会，そして機械技術を様々な視点から考えかつ実践することができる技術者を育成します．</t>
    <phoneticPr fontId="2"/>
  </si>
  <si>
    <t>キャリア形成セミナー</t>
  </si>
  <si>
    <t>機械英語コミュニケーション</t>
    <rPh sb="0" eb="2">
      <t>キカイ</t>
    </rPh>
    <rPh sb="2" eb="4">
      <t>エイゴ</t>
    </rPh>
    <phoneticPr fontId="2"/>
  </si>
  <si>
    <t>機械英語コミュニケーション</t>
    <phoneticPr fontId="2"/>
  </si>
  <si>
    <t>30(2018)</t>
    <phoneticPr fontId="2"/>
  </si>
  <si>
    <t>4-4Q</t>
    <phoneticPr fontId="2"/>
  </si>
  <si>
    <t>主題探究型科目２</t>
    <phoneticPr fontId="2"/>
  </si>
  <si>
    <t>主題探究型科目３</t>
    <phoneticPr fontId="2"/>
  </si>
  <si>
    <t>主題探究型科目４</t>
    <rPh sb="0" eb="2">
      <t>シュダイ</t>
    </rPh>
    <rPh sb="2" eb="4">
      <t>タンキュウ</t>
    </rPh>
    <rPh sb="4" eb="5">
      <t>ガタ</t>
    </rPh>
    <rPh sb="5" eb="7">
      <t>カモク</t>
    </rPh>
    <phoneticPr fontId="2"/>
  </si>
  <si>
    <t>主題探究型科目３</t>
    <rPh sb="0" eb="2">
      <t>シュダイ</t>
    </rPh>
    <rPh sb="2" eb="4">
      <t>タンキュウ</t>
    </rPh>
    <rPh sb="4" eb="5">
      <t>ガタ</t>
    </rPh>
    <rPh sb="5" eb="7">
      <t>カモク</t>
    </rPh>
    <phoneticPr fontId="2"/>
  </si>
  <si>
    <t>船舶性能入門</t>
    <rPh sb="0" eb="6">
      <t>センパクセイノウニュウモン</t>
    </rPh>
    <phoneticPr fontId="2"/>
  </si>
  <si>
    <t>海洋工学入門</t>
    <rPh sb="0" eb="2">
      <t>カイヨウ</t>
    </rPh>
    <rPh sb="2" eb="4">
      <t>コウガク</t>
    </rPh>
    <rPh sb="4" eb="6">
      <t>ニュウモン</t>
    </rPh>
    <phoneticPr fontId="2"/>
  </si>
  <si>
    <t>学問分野別科目４(全てから)</t>
  </si>
  <si>
    <t>学問分野別科目５(全てから)</t>
  </si>
  <si>
    <t>学問分野別科目６(全てから)</t>
  </si>
  <si>
    <t>学問分野別科目７(全てから)</t>
  </si>
  <si>
    <t>単位数</t>
    <rPh sb="0" eb="3">
      <t>タンイスウ</t>
    </rPh>
    <phoneticPr fontId="2"/>
  </si>
  <si>
    <t>知的財産論</t>
    <rPh sb="0" eb="5">
      <t>チテキザイサンロン</t>
    </rPh>
    <phoneticPr fontId="2"/>
  </si>
  <si>
    <t>知的財産論</t>
    <rPh sb="0" eb="2">
      <t>チテキ</t>
    </rPh>
    <rPh sb="2" eb="4">
      <t>ザイサン</t>
    </rPh>
    <rPh sb="4" eb="5">
      <t>ロン</t>
    </rPh>
    <phoneticPr fontId="2"/>
  </si>
  <si>
    <t>専門教育科目の「企業倫理」を含む1科目以上修得すること．
「知的財産権」，「インターンシップ」，「産業経済論」，「技術マネジメント」を推奨科目とする．
学科長の判断により，他学部・他学科から4単位まで，放送大学の専門科目「産業と技術専攻」から2単位まで含むことができる。</t>
    <rPh sb="0" eb="2">
      <t>センモン</t>
    </rPh>
    <rPh sb="2" eb="4">
      <t>キョウイク</t>
    </rPh>
    <rPh sb="4" eb="6">
      <t>カモク</t>
    </rPh>
    <rPh sb="8" eb="10">
      <t>キギョウ</t>
    </rPh>
    <rPh sb="10" eb="12">
      <t>リンリ</t>
    </rPh>
    <rPh sb="14" eb="15">
      <t>フク</t>
    </rPh>
    <rPh sb="17" eb="19">
      <t>カモク</t>
    </rPh>
    <rPh sb="19" eb="21">
      <t>イジョウ</t>
    </rPh>
    <rPh sb="21" eb="23">
      <t>シュウトク</t>
    </rPh>
    <rPh sb="30" eb="32">
      <t>チテキ</t>
    </rPh>
    <rPh sb="49" eb="51">
      <t>サンギョウ</t>
    </rPh>
    <rPh sb="51" eb="54">
      <t>ケイザイロン</t>
    </rPh>
    <rPh sb="57" eb="59">
      <t>ギジュツ</t>
    </rPh>
    <rPh sb="67" eb="69">
      <t>スイショウ</t>
    </rPh>
    <rPh sb="69" eb="71">
      <t>カモク</t>
    </rPh>
    <rPh sb="116" eb="118">
      <t>センコウ</t>
    </rPh>
    <phoneticPr fontId="2"/>
  </si>
  <si>
    <t>※ 発展科目は達成度に算入されません</t>
    <phoneticPr fontId="2"/>
  </si>
  <si>
    <t>改訂5.2　2024年3月25日</t>
    <rPh sb="0" eb="2">
      <t>カイテイ</t>
    </rPh>
    <rPh sb="10" eb="11">
      <t>ネン</t>
    </rPh>
    <rPh sb="12" eb="13">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</si>
</sst>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0_ "/>
    <numFmt numFmtId="179" formatCode="yy/m"/>
    <numFmt numFmtId="180" formatCode="0;_耀"/>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12"/>
      <name val="ＭＳ Ｐゴシック"/>
      <family val="3"/>
      <charset val="128"/>
    </font>
    <font>
      <sz val="11"/>
      <color indexed="10"/>
      <name val="ＭＳ Ｐゴシック"/>
      <family val="3"/>
      <charset val="128"/>
    </font>
    <font>
      <sz val="20"/>
      <name val="ＭＳ Ｐゴシック"/>
      <family val="3"/>
      <charset val="128"/>
    </font>
    <font>
      <sz val="11"/>
      <color indexed="9"/>
      <name val="ＭＳ Ｐゴシック"/>
      <family val="3"/>
      <charset val="128"/>
    </font>
    <font>
      <b/>
      <sz val="10"/>
      <color indexed="1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8"/>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23"/>
        <bgColor indexed="64"/>
      </patternFill>
    </fill>
    <fill>
      <patternFill patternType="solid">
        <fgColor indexed="42"/>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7" tint="0.39997558519241921"/>
        <bgColor indexed="64"/>
      </patternFill>
    </fill>
  </fills>
  <borders count="74">
    <border>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style="thin">
        <color indexed="64"/>
      </top>
      <bottom/>
      <diagonal style="thin">
        <color indexed="64"/>
      </diagonal>
    </border>
    <border>
      <left/>
      <right style="thin">
        <color indexed="64"/>
      </right>
      <top/>
      <bottom style="thin">
        <color indexed="64"/>
      </bottom>
      <diagonal/>
    </border>
    <border>
      <left style="thin">
        <color indexed="64"/>
      </left>
      <right style="thin">
        <color indexed="64"/>
      </right>
      <top style="medium">
        <color indexed="64"/>
      </top>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diagonalDown="1">
      <left/>
      <right style="medium">
        <color indexed="64"/>
      </right>
      <top style="medium">
        <color indexed="64"/>
      </top>
      <bottom style="medium">
        <color indexed="64"/>
      </bottom>
      <diagonal style="thin">
        <color indexed="64"/>
      </diagonal>
    </border>
    <border>
      <left/>
      <right style="thin">
        <color indexed="64"/>
      </right>
      <top/>
      <bottom style="medium">
        <color indexed="64"/>
      </bottom>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12" fillId="0" borderId="0">
      <alignment vertical="center"/>
    </xf>
    <xf numFmtId="0" fontId="12" fillId="0" borderId="0">
      <alignment vertical="center"/>
    </xf>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304">
    <xf numFmtId="0" fontId="0" fillId="0" borderId="0" xfId="0">
      <alignmen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top"/>
    </xf>
    <xf numFmtId="0" fontId="0" fillId="0" borderId="0" xfId="0" applyAlignment="1">
      <alignment vertical="center" textRotation="255" wrapText="1"/>
    </xf>
    <xf numFmtId="0" fontId="0" fillId="0" borderId="0" xfId="0"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3" xfId="0"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horizontal="center" vertical="center" wrapText="1"/>
    </xf>
    <xf numFmtId="49" fontId="1" fillId="0" borderId="5"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vertical="top" wrapText="1"/>
    </xf>
    <xf numFmtId="49" fontId="0" fillId="0" borderId="1" xfId="0" applyNumberFormat="1" applyBorder="1" applyAlignment="1">
      <alignment vertical="top" wrapText="1"/>
    </xf>
    <xf numFmtId="0" fontId="0" fillId="0" borderId="6" xfId="0" applyBorder="1" applyAlignment="1">
      <alignment horizontal="center" vertical="center" wrapText="1"/>
    </xf>
    <xf numFmtId="49" fontId="0" fillId="0" borderId="2" xfId="0" applyNumberFormat="1" applyBorder="1" applyAlignment="1">
      <alignment vertical="top"/>
    </xf>
    <xf numFmtId="0" fontId="0" fillId="0" borderId="2" xfId="0" applyBorder="1" applyAlignment="1">
      <alignment horizontal="left" vertical="center" wrapText="1"/>
    </xf>
    <xf numFmtId="0" fontId="0" fillId="0" borderId="7" xfId="0" applyBorder="1" applyAlignment="1">
      <alignment horizontal="center" vertical="center" wrapText="1"/>
    </xf>
    <xf numFmtId="49" fontId="0" fillId="0" borderId="2" xfId="0" applyNumberFormat="1" applyBorder="1" applyAlignment="1">
      <alignment horizontal="left" vertical="top" wrapText="1"/>
    </xf>
    <xf numFmtId="49" fontId="0" fillId="0" borderId="2" xfId="0" applyNumberFormat="1" applyBorder="1" applyAlignment="1">
      <alignment vertical="top" wrapText="1"/>
    </xf>
    <xf numFmtId="49" fontId="0" fillId="0" borderId="8" xfId="0" applyNumberFormat="1" applyBorder="1" applyAlignment="1">
      <alignment vertical="top"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49" fontId="3" fillId="0" borderId="2" xfId="0" applyNumberFormat="1" applyFont="1" applyBorder="1" applyAlignment="1">
      <alignment vertical="top"/>
    </xf>
    <xf numFmtId="49" fontId="3" fillId="0" borderId="8" xfId="0" applyNumberFormat="1" applyFont="1" applyBorder="1" applyAlignment="1">
      <alignment vertical="top"/>
    </xf>
    <xf numFmtId="0" fontId="0" fillId="0" borderId="8" xfId="0" applyBorder="1" applyAlignment="1">
      <alignment horizontal="left" vertical="center"/>
    </xf>
    <xf numFmtId="0" fontId="0" fillId="0" borderId="8" xfId="0" applyBorder="1" applyAlignment="1">
      <alignment horizontal="center" vertical="center"/>
    </xf>
    <xf numFmtId="49" fontId="0" fillId="0" borderId="8" xfId="0" applyNumberFormat="1" applyBorder="1" applyAlignment="1">
      <alignment vertical="top"/>
    </xf>
    <xf numFmtId="49" fontId="0" fillId="0" borderId="9" xfId="0" applyNumberFormat="1" applyBorder="1" applyAlignment="1">
      <alignment vertical="top" wrapText="1"/>
    </xf>
    <xf numFmtId="0" fontId="0" fillId="0" borderId="1" xfId="0"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vertical="top"/>
    </xf>
    <xf numFmtId="49" fontId="0" fillId="0" borderId="0" xfId="0" applyNumberFormat="1" applyAlignment="1">
      <alignment vertical="top"/>
    </xf>
    <xf numFmtId="0" fontId="0" fillId="0" borderId="0" xfId="0" applyAlignment="1">
      <alignment vertical="center" wrapText="1"/>
    </xf>
    <xf numFmtId="0" fontId="0" fillId="0" borderId="0" xfId="0" applyAlignment="1">
      <alignment horizontal="center" vertical="center"/>
    </xf>
    <xf numFmtId="0" fontId="0" fillId="0" borderId="10" xfId="0" applyBorder="1">
      <alignment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alignment horizontal="center" vertical="center" textRotation="255" wrapText="1"/>
    </xf>
    <xf numFmtId="0" fontId="0" fillId="0" borderId="0" xfId="0" applyAlignment="1">
      <alignment horizontal="center"/>
    </xf>
    <xf numFmtId="0" fontId="0" fillId="2" borderId="0" xfId="0" applyFill="1">
      <alignment vertical="center"/>
    </xf>
    <xf numFmtId="0" fontId="0" fillId="2" borderId="0" xfId="0" applyFill="1" applyAlignment="1">
      <alignment horizontal="left" vertical="center" wrapText="1"/>
    </xf>
    <xf numFmtId="0" fontId="0" fillId="0" borderId="0" xfId="0" applyAlignment="1">
      <alignment horizontal="center" wrapText="1"/>
    </xf>
    <xf numFmtId="0" fontId="0" fillId="0" borderId="0" xfId="0" applyAlignment="1">
      <alignment horizontal="center" vertical="center" textRotation="255"/>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176" fontId="0" fillId="0" borderId="4" xfId="0" applyNumberFormat="1" applyBorder="1">
      <alignment vertical="center"/>
    </xf>
    <xf numFmtId="0" fontId="0" fillId="0" borderId="16" xfId="0" applyBorder="1" applyAlignment="1">
      <alignment horizontal="center" vertical="center"/>
    </xf>
    <xf numFmtId="176" fontId="0" fillId="0" borderId="13" xfId="0" applyNumberFormat="1" applyBorder="1">
      <alignment vertical="center"/>
    </xf>
    <xf numFmtId="0" fontId="0" fillId="0" borderId="0" xfId="0" applyAlignment="1">
      <alignment horizontal="right" vertical="center"/>
    </xf>
    <xf numFmtId="0" fontId="0" fillId="0" borderId="17" xfId="0" applyBorder="1" applyAlignment="1">
      <alignment horizontal="center" vertical="center"/>
    </xf>
    <xf numFmtId="0" fontId="0" fillId="3" borderId="2" xfId="0" applyFill="1" applyBorder="1" applyAlignment="1">
      <alignment horizontal="left" vertical="center"/>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4" xfId="0" applyBorder="1" applyProtection="1">
      <alignment vertical="center"/>
      <protection locked="0"/>
    </xf>
    <xf numFmtId="0" fontId="0" fillId="0" borderId="12" xfId="0" applyBorder="1" applyProtection="1">
      <alignment vertical="center"/>
      <protection locked="0"/>
    </xf>
    <xf numFmtId="0" fontId="0" fillId="0" borderId="18" xfId="0" applyBorder="1" applyAlignment="1" applyProtection="1">
      <alignment horizontal="center" vertical="center"/>
      <protection locked="0"/>
    </xf>
    <xf numFmtId="0" fontId="0" fillId="0" borderId="0" xfId="0" applyProtection="1">
      <alignment vertical="center"/>
      <protection hidden="1"/>
    </xf>
    <xf numFmtId="0" fontId="0" fillId="0" borderId="7" xfId="0" applyBorder="1" applyAlignment="1">
      <alignment horizontal="left" vertical="center"/>
    </xf>
    <xf numFmtId="0" fontId="0" fillId="0" borderId="0" xfId="0" applyAlignment="1"/>
    <xf numFmtId="177" fontId="0" fillId="0" borderId="4" xfId="0" applyNumberFormat="1" applyBorder="1">
      <alignment vertical="center"/>
    </xf>
    <xf numFmtId="177" fontId="0" fillId="0" borderId="13" xfId="0" applyNumberFormat="1" applyBorder="1" applyAlignment="1">
      <alignment horizontal="right" vertical="center"/>
    </xf>
    <xf numFmtId="177" fontId="0" fillId="0" borderId="13" xfId="0" applyNumberFormat="1" applyBorder="1">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5" borderId="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3" xfId="0" applyFont="1" applyFill="1" applyBorder="1" applyAlignment="1">
      <alignment horizontal="center" vertical="center"/>
    </xf>
    <xf numFmtId="0" fontId="0" fillId="0" borderId="20" xfId="0" applyBorder="1" applyAlignment="1">
      <alignment vertical="center" textRotation="255" wrapText="1"/>
    </xf>
    <xf numFmtId="0" fontId="0" fillId="0" borderId="17" xfId="0" applyBorder="1" applyAlignment="1">
      <alignment vertical="center" textRotation="255" wrapText="1"/>
    </xf>
    <xf numFmtId="0" fontId="9" fillId="0" borderId="10" xfId="0" applyFont="1" applyBorder="1" applyAlignment="1">
      <alignment horizontal="right" vertical="center"/>
    </xf>
    <xf numFmtId="0" fontId="4" fillId="0" borderId="21" xfId="0" applyFont="1" applyBorder="1" applyAlignment="1">
      <alignment horizontal="right" vertical="center"/>
    </xf>
    <xf numFmtId="0" fontId="4" fillId="0" borderId="0" xfId="0" applyFont="1">
      <alignment vertical="center"/>
    </xf>
    <xf numFmtId="0" fontId="0" fillId="0" borderId="0" xfId="0" applyAlignment="1" applyProtection="1">
      <alignment horizontal="center" vertical="center"/>
      <protection hidden="1"/>
    </xf>
    <xf numFmtId="179" fontId="0" fillId="0" borderId="10" xfId="0" applyNumberFormat="1" applyBorder="1">
      <alignment vertical="center"/>
    </xf>
    <xf numFmtId="179" fontId="0" fillId="0" borderId="21" xfId="0" applyNumberFormat="1" applyBorder="1">
      <alignment vertical="center"/>
    </xf>
    <xf numFmtId="0" fontId="10" fillId="0" borderId="0" xfId="0" applyFont="1" applyAlignment="1">
      <alignment horizontal="center"/>
    </xf>
    <xf numFmtId="176" fontId="0" fillId="6" borderId="4" xfId="0" applyNumberFormat="1" applyFill="1" applyBorder="1">
      <alignment vertical="center"/>
    </xf>
    <xf numFmtId="176" fontId="0" fillId="0" borderId="14" xfId="0" applyNumberForma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Protection="1">
      <alignment vertical="center"/>
      <protection hidden="1"/>
    </xf>
    <xf numFmtId="0" fontId="0" fillId="0" borderId="11" xfId="0" applyBorder="1" applyProtection="1">
      <alignment vertical="center"/>
      <protection hidden="1"/>
    </xf>
    <xf numFmtId="0" fontId="0" fillId="0" borderId="16" xfId="0" applyBorder="1" applyProtection="1">
      <alignment vertical="center"/>
      <protection hidden="1"/>
    </xf>
    <xf numFmtId="0" fontId="0" fillId="0" borderId="14" xfId="0" applyBorder="1" applyProtection="1">
      <alignment vertical="center"/>
      <protection hidden="1"/>
    </xf>
    <xf numFmtId="178" fontId="0" fillId="0" borderId="22" xfId="0" applyNumberFormat="1" applyBorder="1">
      <alignment vertical="center"/>
    </xf>
    <xf numFmtId="0" fontId="0" fillId="0" borderId="23" xfId="0" applyBorder="1" applyProtection="1">
      <alignment vertical="center"/>
      <protection hidden="1"/>
    </xf>
    <xf numFmtId="0" fontId="0" fillId="4" borderId="11" xfId="0" applyFill="1" applyBorder="1" applyProtection="1">
      <alignment vertical="center"/>
      <protection locked="0"/>
    </xf>
    <xf numFmtId="0" fontId="0" fillId="4" borderId="24" xfId="0" applyFill="1" applyBorder="1">
      <alignment vertical="center"/>
    </xf>
    <xf numFmtId="0" fontId="0" fillId="0" borderId="18" xfId="0"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0" fillId="10" borderId="4" xfId="0" applyFill="1" applyBorder="1" applyAlignment="1">
      <alignment horizontal="center" vertical="center"/>
    </xf>
    <xf numFmtId="0" fontId="0" fillId="11" borderId="4" xfId="0" applyFill="1" applyBorder="1" applyAlignment="1">
      <alignment horizontal="center" vertical="center"/>
    </xf>
    <xf numFmtId="0" fontId="0" fillId="12" borderId="4" xfId="0" applyFill="1" applyBorder="1" applyAlignment="1">
      <alignment horizontal="center" vertical="center"/>
    </xf>
    <xf numFmtId="0" fontId="0" fillId="13" borderId="4" xfId="0" applyFill="1" applyBorder="1" applyAlignment="1">
      <alignment horizontal="center" vertical="center"/>
    </xf>
    <xf numFmtId="0" fontId="0" fillId="14" borderId="4" xfId="0" applyFill="1" applyBorder="1" applyAlignment="1">
      <alignment horizontal="center" vertical="center"/>
    </xf>
    <xf numFmtId="0" fontId="0" fillId="15" borderId="4" xfId="0" applyFill="1" applyBorder="1" applyAlignment="1">
      <alignment horizontal="center" vertical="center"/>
    </xf>
    <xf numFmtId="0" fontId="0" fillId="16" borderId="4" xfId="0" applyFill="1" applyBorder="1" applyAlignment="1">
      <alignment horizontal="center" vertical="center"/>
    </xf>
    <xf numFmtId="0" fontId="0" fillId="0" borderId="9" xfId="0" applyBorder="1" applyProtection="1">
      <alignment vertical="center"/>
      <protection locked="0"/>
    </xf>
    <xf numFmtId="0" fontId="0" fillId="0" borderId="25" xfId="0" applyBorder="1" applyProtection="1">
      <alignment vertical="center"/>
      <protection locked="0"/>
    </xf>
    <xf numFmtId="0" fontId="0" fillId="0" borderId="6" xfId="0" applyBorder="1">
      <alignment vertical="center"/>
    </xf>
    <xf numFmtId="0" fontId="0" fillId="0" borderId="26" xfId="0" applyBorder="1" applyAlignment="1">
      <alignment horizontal="center" vertical="center" wrapText="1"/>
    </xf>
    <xf numFmtId="0" fontId="0" fillId="0" borderId="0" xfId="0" applyAlignment="1">
      <alignment horizontal="left" vertical="center" wrapText="1"/>
    </xf>
    <xf numFmtId="0" fontId="8" fillId="7" borderId="8" xfId="0" applyFont="1" applyFill="1" applyBorder="1" applyAlignment="1">
      <alignment horizontal="left" vertical="center"/>
    </xf>
    <xf numFmtId="0" fontId="0" fillId="3" borderId="8" xfId="0" applyFill="1" applyBorder="1" applyAlignment="1">
      <alignment horizontal="left" vertical="center"/>
    </xf>
    <xf numFmtId="0" fontId="0" fillId="0" borderId="9" xfId="0" applyBorder="1" applyAlignment="1">
      <alignment horizontal="center" vertical="center" wrapText="1"/>
    </xf>
    <xf numFmtId="0" fontId="0" fillId="3" borderId="9" xfId="0" applyFill="1" applyBorder="1" applyAlignment="1">
      <alignment horizontal="left" vertical="center"/>
    </xf>
    <xf numFmtId="0" fontId="0" fillId="0" borderId="9" xfId="0" applyBorder="1" applyAlignment="1">
      <alignment horizontal="left" vertical="center"/>
    </xf>
    <xf numFmtId="0" fontId="1" fillId="5" borderId="9" xfId="0" applyFont="1" applyFill="1" applyBorder="1" applyAlignment="1">
      <alignment horizontal="center" vertical="center"/>
    </xf>
    <xf numFmtId="0" fontId="0" fillId="0" borderId="13" xfId="0" applyBorder="1" applyProtection="1">
      <alignment vertical="center"/>
      <protection locked="0"/>
    </xf>
    <xf numFmtId="0" fontId="0" fillId="0" borderId="13" xfId="0" quotePrefix="1" applyBorder="1" applyAlignment="1" applyProtection="1">
      <alignment horizontal="center" vertical="center"/>
      <protection locked="0"/>
    </xf>
    <xf numFmtId="0" fontId="0" fillId="0" borderId="24" xfId="0" applyBorder="1" applyProtection="1">
      <alignment vertical="center"/>
      <protection locked="0"/>
    </xf>
    <xf numFmtId="0" fontId="6" fillId="0" borderId="4" xfId="0" applyFont="1" applyBorder="1">
      <alignment vertical="center"/>
    </xf>
    <xf numFmtId="0" fontId="0" fillId="0" borderId="14" xfId="0" applyBorder="1" applyProtection="1">
      <alignment vertical="center"/>
      <protection locked="0"/>
    </xf>
    <xf numFmtId="0" fontId="0" fillId="0" borderId="28" xfId="0" applyBorder="1" applyProtection="1">
      <alignment vertical="center"/>
      <protection locked="0"/>
    </xf>
    <xf numFmtId="0" fontId="0" fillId="0" borderId="22" xfId="0" applyBorder="1" applyProtection="1">
      <alignment vertical="center"/>
      <protection locked="0"/>
    </xf>
    <xf numFmtId="0" fontId="1" fillId="0" borderId="1" xfId="0" applyFont="1" applyBorder="1" applyAlignment="1">
      <alignment horizontal="left" vertical="center"/>
    </xf>
    <xf numFmtId="0" fontId="1" fillId="0" borderId="6" xfId="0" applyFont="1" applyBorder="1" applyAlignment="1">
      <alignment horizontal="center" vertical="center"/>
    </xf>
    <xf numFmtId="0" fontId="0" fillId="0" borderId="0" xfId="0" applyAlignment="1">
      <alignment vertical="top" wrapText="1"/>
    </xf>
    <xf numFmtId="0" fontId="0" fillId="0" borderId="29" xfId="0" applyBorder="1" applyAlignment="1">
      <alignment vertical="top"/>
    </xf>
    <xf numFmtId="176" fontId="0" fillId="0" borderId="18" xfId="0" applyNumberFormat="1" applyBorder="1" applyAlignment="1">
      <alignment vertical="top"/>
    </xf>
    <xf numFmtId="0" fontId="0" fillId="0" borderId="18" xfId="0" applyBorder="1" applyAlignment="1">
      <alignment vertical="top"/>
    </xf>
    <xf numFmtId="178" fontId="0" fillId="0" borderId="18" xfId="0" applyNumberFormat="1" applyBorder="1" applyAlignment="1">
      <alignment vertical="top"/>
    </xf>
    <xf numFmtId="49" fontId="0" fillId="0" borderId="4" xfId="0" applyNumberFormat="1" applyBorder="1" applyAlignment="1">
      <alignment vertical="top" wrapText="1"/>
    </xf>
    <xf numFmtId="0" fontId="13" fillId="0" borderId="0" xfId="0" applyFont="1">
      <alignment vertical="center"/>
    </xf>
    <xf numFmtId="49" fontId="0" fillId="0" borderId="5" xfId="0" applyNumberFormat="1" applyBorder="1" applyAlignment="1">
      <alignment vertical="top" wrapText="1"/>
    </xf>
    <xf numFmtId="0" fontId="0" fillId="0" borderId="6" xfId="0" applyBorder="1" applyAlignment="1">
      <alignment vertical="top" wrapText="1"/>
    </xf>
    <xf numFmtId="0" fontId="0" fillId="0" borderId="6" xfId="0" applyBorder="1" applyAlignment="1">
      <alignment horizontal="center" vertical="top" wrapText="1"/>
    </xf>
    <xf numFmtId="0" fontId="0" fillId="0" borderId="21" xfId="0" applyBorder="1" applyProtection="1">
      <alignment vertical="center"/>
      <protection locked="0"/>
    </xf>
    <xf numFmtId="0" fontId="0" fillId="0" borderId="17" xfId="0" applyBorder="1" applyProtection="1">
      <alignment vertical="center"/>
      <protection locked="0"/>
    </xf>
    <xf numFmtId="0" fontId="0" fillId="0" borderId="16" xfId="0" applyBorder="1">
      <alignment vertical="center"/>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7" xfId="0" applyBorder="1" applyAlignment="1">
      <alignment vertical="top"/>
    </xf>
    <xf numFmtId="0" fontId="0" fillId="0" borderId="7" xfId="0" applyBorder="1" applyProtection="1">
      <alignment vertical="center"/>
      <protection locked="0"/>
    </xf>
    <xf numFmtId="0" fontId="0" fillId="0" borderId="48" xfId="0" applyBorder="1" applyProtection="1">
      <alignment vertical="center"/>
      <protection locked="0"/>
    </xf>
    <xf numFmtId="0" fontId="0" fillId="0" borderId="6" xfId="0" applyBorder="1" applyProtection="1">
      <alignment vertical="center"/>
      <protection locked="0"/>
    </xf>
    <xf numFmtId="0" fontId="0" fillId="0" borderId="27" xfId="0" applyBorder="1" applyProtection="1">
      <alignment vertical="center"/>
      <protection locked="0"/>
    </xf>
    <xf numFmtId="0" fontId="0" fillId="0" borderId="17" xfId="0" applyBorder="1">
      <alignment vertical="center"/>
    </xf>
    <xf numFmtId="0" fontId="0" fillId="0" borderId="15" xfId="0" applyBorder="1">
      <alignment vertical="center"/>
    </xf>
    <xf numFmtId="0" fontId="0" fillId="0" borderId="50" xfId="0" applyBorder="1">
      <alignment vertical="center"/>
    </xf>
    <xf numFmtId="0" fontId="0" fillId="0" borderId="23" xfId="0" applyBorder="1">
      <alignment vertical="center"/>
    </xf>
    <xf numFmtId="0" fontId="0" fillId="0" borderId="20" xfId="0" applyBorder="1">
      <alignment vertical="center"/>
    </xf>
    <xf numFmtId="176" fontId="0" fillId="0" borderId="12" xfId="0" applyNumberFormat="1" applyBorder="1">
      <alignment vertical="center"/>
    </xf>
    <xf numFmtId="0" fontId="0" fillId="0" borderId="49" xfId="0" applyBorder="1">
      <alignment vertical="center"/>
    </xf>
    <xf numFmtId="0" fontId="0" fillId="0" borderId="42" xfId="0" applyBorder="1">
      <alignment vertical="center"/>
    </xf>
    <xf numFmtId="0" fontId="0" fillId="0" borderId="55" xfId="0" applyBorder="1" applyProtection="1">
      <alignment vertical="center"/>
      <protection locked="0"/>
    </xf>
    <xf numFmtId="0" fontId="0" fillId="4" borderId="10" xfId="0" applyFill="1" applyBorder="1" applyProtection="1">
      <alignment vertical="center"/>
      <protection locked="0"/>
    </xf>
    <xf numFmtId="0" fontId="1" fillId="5" borderId="12" xfId="0" applyFont="1" applyFill="1" applyBorder="1" applyAlignment="1">
      <alignment horizontal="center" vertical="center"/>
    </xf>
    <xf numFmtId="0" fontId="0" fillId="0" borderId="52" xfId="0" applyBorder="1" applyProtection="1">
      <alignment vertical="center"/>
      <protection locked="0"/>
    </xf>
    <xf numFmtId="0" fontId="0" fillId="0" borderId="5" xfId="0" applyBorder="1">
      <alignment vertical="center"/>
    </xf>
    <xf numFmtId="0" fontId="0" fillId="0" borderId="8" xfId="0" applyBorder="1" applyProtection="1">
      <alignment vertical="center"/>
      <protection locked="0"/>
    </xf>
    <xf numFmtId="0" fontId="0" fillId="0" borderId="51" xfId="0" applyBorder="1" applyProtection="1">
      <alignment vertical="center"/>
      <protection locked="0"/>
    </xf>
    <xf numFmtId="0" fontId="0" fillId="0" borderId="1" xfId="0" applyBorder="1" applyProtection="1">
      <alignment vertical="center"/>
      <protection locked="0"/>
    </xf>
    <xf numFmtId="0" fontId="0" fillId="0" borderId="5" xfId="0" applyBorder="1" applyProtection="1">
      <alignment vertical="center"/>
      <protection locked="0"/>
    </xf>
    <xf numFmtId="0" fontId="0" fillId="0" borderId="57" xfId="0" applyBorder="1">
      <alignment vertical="center"/>
    </xf>
    <xf numFmtId="0" fontId="0" fillId="0" borderId="51" xfId="0" applyBorder="1">
      <alignment vertical="center"/>
    </xf>
    <xf numFmtId="0" fontId="0" fillId="0" borderId="54" xfId="0" applyBorder="1">
      <alignment vertical="center"/>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0" fillId="4" borderId="62" xfId="0" applyFill="1" applyBorder="1" applyProtection="1">
      <alignment vertical="center"/>
      <protection locked="0"/>
    </xf>
    <xf numFmtId="0" fontId="0" fillId="4" borderId="4" xfId="0" applyFill="1" applyBorder="1" applyProtection="1">
      <alignment vertical="center"/>
      <protection locked="0"/>
    </xf>
    <xf numFmtId="0" fontId="0" fillId="4" borderId="6" xfId="0" applyFill="1" applyBorder="1" applyProtection="1">
      <alignment vertical="center"/>
      <protection locked="0"/>
    </xf>
    <xf numFmtId="0" fontId="1" fillId="5" borderId="3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32" xfId="0" applyFont="1" applyFill="1" applyBorder="1" applyAlignment="1">
      <alignment horizontal="center" vertical="center"/>
    </xf>
    <xf numFmtId="0" fontId="1" fillId="5" borderId="33" xfId="0" applyFont="1" applyFill="1" applyBorder="1" applyAlignment="1">
      <alignment horizontal="center" vertical="center"/>
    </xf>
    <xf numFmtId="0" fontId="0" fillId="0" borderId="63" xfId="0" applyBorder="1" applyProtection="1">
      <alignment vertical="center"/>
      <protection locked="0"/>
    </xf>
    <xf numFmtId="0" fontId="0" fillId="0" borderId="15" xfId="0" applyBorder="1" applyProtection="1">
      <alignment vertical="center"/>
      <protection locked="0"/>
    </xf>
    <xf numFmtId="0" fontId="0" fillId="0" borderId="64" xfId="0" applyBorder="1" applyProtection="1">
      <alignment vertical="center"/>
      <protection locked="0"/>
    </xf>
    <xf numFmtId="0" fontId="0" fillId="4" borderId="13" xfId="0" applyFill="1" applyBorder="1" applyProtection="1">
      <alignment vertical="center"/>
      <protection locked="0"/>
    </xf>
    <xf numFmtId="0" fontId="0" fillId="0" borderId="65" xfId="0" applyBorder="1" applyProtection="1">
      <alignment vertical="center"/>
      <protection locked="0"/>
    </xf>
    <xf numFmtId="0" fontId="1" fillId="5" borderId="61"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66" xfId="0" applyFont="1" applyFill="1" applyBorder="1" applyAlignment="1">
      <alignment horizontal="center" vertical="center"/>
    </xf>
    <xf numFmtId="0" fontId="0" fillId="4" borderId="67" xfId="0" applyFill="1" applyBorder="1" applyProtection="1">
      <alignment vertical="center"/>
      <protection locked="0"/>
    </xf>
    <xf numFmtId="0" fontId="0" fillId="4" borderId="39" xfId="0" applyFill="1" applyBorder="1" applyProtection="1">
      <alignment vertical="center"/>
      <protection locked="0"/>
    </xf>
    <xf numFmtId="0" fontId="0" fillId="0" borderId="68" xfId="0" applyBorder="1" applyProtection="1">
      <alignment vertical="center"/>
      <protection locked="0"/>
    </xf>
    <xf numFmtId="0" fontId="0" fillId="4" borderId="45" xfId="0" applyFill="1" applyBorder="1" applyProtection="1">
      <alignment vertical="center"/>
      <protection locked="0"/>
    </xf>
    <xf numFmtId="0" fontId="0" fillId="4" borderId="28" xfId="0" applyFill="1" applyBorder="1" applyProtection="1">
      <alignment vertical="center"/>
      <protection locked="0"/>
    </xf>
    <xf numFmtId="0" fontId="1" fillId="5" borderId="69" xfId="0" applyFont="1" applyFill="1" applyBorder="1" applyAlignment="1">
      <alignment horizontal="center" vertical="center"/>
    </xf>
    <xf numFmtId="0" fontId="0" fillId="0" borderId="70" xfId="0" applyBorder="1" applyProtection="1">
      <alignment vertical="center"/>
      <protection locked="0"/>
    </xf>
    <xf numFmtId="0" fontId="0" fillId="0" borderId="71" xfId="0" applyBorder="1" applyProtection="1">
      <alignment vertical="center"/>
      <protection locked="0"/>
    </xf>
    <xf numFmtId="0" fontId="0" fillId="4" borderId="21" xfId="0" applyFill="1" applyBorder="1" applyProtection="1">
      <alignment vertical="center"/>
      <protection locked="0"/>
    </xf>
    <xf numFmtId="0" fontId="1" fillId="0" borderId="15" xfId="0" applyFont="1" applyBorder="1">
      <alignment vertical="center"/>
    </xf>
    <xf numFmtId="0" fontId="1" fillId="5" borderId="67" xfId="0" applyFont="1" applyFill="1" applyBorder="1" applyAlignment="1">
      <alignment horizontal="center" vertical="center"/>
    </xf>
    <xf numFmtId="0" fontId="1" fillId="5" borderId="72" xfId="0" applyFont="1" applyFill="1" applyBorder="1" applyAlignment="1">
      <alignment horizontal="center" vertical="center"/>
    </xf>
    <xf numFmtId="0" fontId="1" fillId="5" borderId="73" xfId="0" applyFont="1" applyFill="1" applyBorder="1" applyAlignment="1">
      <alignment horizontal="center" vertical="center"/>
    </xf>
    <xf numFmtId="0" fontId="0" fillId="9" borderId="18" xfId="0" applyFill="1" applyBorder="1" applyAlignment="1" applyProtection="1">
      <alignment horizontal="center" vertical="center"/>
      <protection locked="0"/>
    </xf>
    <xf numFmtId="0" fontId="15" fillId="0" borderId="0" xfId="0" applyFont="1" applyAlignment="1">
      <alignment horizontal="left" vertical="center"/>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7" fillId="0" borderId="0" xfId="0" applyFont="1" applyAlignment="1">
      <alignment horizontal="center" vertical="center"/>
    </xf>
    <xf numFmtId="0" fontId="0" fillId="0" borderId="6" xfId="0" applyBorder="1" applyAlignment="1">
      <alignment vertical="top" wrapText="1"/>
    </xf>
    <xf numFmtId="0" fontId="0" fillId="0" borderId="7" xfId="0" applyBorder="1" applyAlignment="1">
      <alignment vertical="top"/>
    </xf>
    <xf numFmtId="0" fontId="0" fillId="0" borderId="9" xfId="0" applyBorder="1" applyAlignment="1">
      <alignment vertical="top"/>
    </xf>
    <xf numFmtId="0" fontId="0" fillId="0" borderId="7" xfId="0" applyBorder="1" applyAlignment="1">
      <alignment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9" xfId="0" applyFont="1" applyBorder="1" applyAlignment="1">
      <alignment horizontal="center" vertical="top"/>
    </xf>
    <xf numFmtId="0" fontId="0" fillId="0" borderId="3" xfId="0" applyBorder="1" applyAlignment="1">
      <alignment horizontal="center" vertical="center"/>
    </xf>
    <xf numFmtId="176" fontId="0" fillId="8" borderId="3" xfId="0" applyNumberFormat="1" applyFill="1" applyBorder="1">
      <alignment vertical="center"/>
    </xf>
    <xf numFmtId="0" fontId="0" fillId="0" borderId="6"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0" fillId="0" borderId="4" xfId="0" applyBorder="1" applyAlignment="1">
      <alignmen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0" fillId="0" borderId="7" xfId="0" applyBorder="1">
      <alignment vertical="center"/>
    </xf>
    <xf numFmtId="0" fontId="0" fillId="0" borderId="9" xfId="0" applyBorder="1">
      <alignment vertical="center"/>
    </xf>
    <xf numFmtId="0" fontId="1" fillId="0" borderId="4" xfId="0" applyFont="1" applyBorder="1" applyAlignment="1">
      <alignment vertical="top" wrapText="1"/>
    </xf>
    <xf numFmtId="0" fontId="0" fillId="0" borderId="1" xfId="0" applyBorder="1" applyAlignment="1">
      <alignment horizontal="left" vertical="top"/>
    </xf>
    <xf numFmtId="0" fontId="0" fillId="0" borderId="26" xfId="0" applyBorder="1" applyAlignment="1">
      <alignment horizontal="left" vertical="top"/>
    </xf>
    <xf numFmtId="0" fontId="0" fillId="0" borderId="37" xfId="0"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38" xfId="0" applyFont="1" applyBorder="1" applyAlignment="1">
      <alignment horizontal="left" vertical="top" wrapText="1"/>
    </xf>
    <xf numFmtId="0" fontId="11" fillId="0" borderId="8" xfId="0" applyFont="1" applyBorder="1" applyAlignment="1">
      <alignment horizontal="left" vertical="top" wrapText="1"/>
    </xf>
    <xf numFmtId="0" fontId="11" fillId="0" borderId="3" xfId="0" applyFont="1" applyBorder="1" applyAlignment="1">
      <alignment horizontal="left" vertical="top" wrapText="1"/>
    </xf>
    <xf numFmtId="0" fontId="11" fillId="0" borderId="39" xfId="0" applyFont="1" applyBorder="1" applyAlignment="1">
      <alignment horizontal="left" vertical="top" wrapText="1"/>
    </xf>
    <xf numFmtId="180" fontId="1" fillId="0" borderId="6" xfId="0" applyNumberFormat="1" applyFont="1" applyBorder="1" applyAlignment="1">
      <alignment horizontal="center" vertical="top" wrapText="1"/>
    </xf>
    <xf numFmtId="0" fontId="1" fillId="0" borderId="7" xfId="0" applyFont="1" applyBorder="1" applyAlignment="1">
      <alignment horizontal="center" vertical="top" wrapText="1"/>
    </xf>
    <xf numFmtId="0" fontId="1" fillId="0" borderId="9" xfId="0" applyFont="1" applyBorder="1" applyAlignment="1">
      <alignment horizontal="center" vertical="top" wrapText="1"/>
    </xf>
    <xf numFmtId="180" fontId="1" fillId="0" borderId="7" xfId="0" applyNumberFormat="1" applyFont="1" applyBorder="1" applyAlignment="1">
      <alignment horizontal="center" vertical="top" wrapText="1"/>
    </xf>
    <xf numFmtId="180" fontId="1" fillId="0" borderId="9" xfId="0" applyNumberFormat="1" applyFont="1" applyBorder="1" applyAlignment="1">
      <alignment horizontal="center" vertical="top"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vertical="top"/>
    </xf>
    <xf numFmtId="0" fontId="0" fillId="0" borderId="40" xfId="0" applyBorder="1" applyAlignment="1" applyProtection="1">
      <alignment horizontal="left" vertical="top" wrapText="1"/>
      <protection locked="0"/>
    </xf>
    <xf numFmtId="0" fontId="0" fillId="0" borderId="29" xfId="0"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43"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0" xfId="0" applyAlignment="1">
      <alignment horizontal="center" vertical="center"/>
    </xf>
    <xf numFmtId="0" fontId="0" fillId="0" borderId="0" xfId="0" applyAlignment="1">
      <alignment horizontal="left" vertical="center"/>
    </xf>
    <xf numFmtId="0" fontId="0" fillId="0" borderId="46" xfId="0" applyBorder="1" applyAlignment="1">
      <alignment horizontal="center" vertical="center" textRotation="255"/>
    </xf>
    <xf numFmtId="0" fontId="0" fillId="0" borderId="47" xfId="0" applyBorder="1" applyAlignment="1">
      <alignment horizontal="center" vertical="center" textRotation="255"/>
    </xf>
    <xf numFmtId="0" fontId="0" fillId="0" borderId="20" xfId="0" applyBorder="1" applyAlignment="1">
      <alignment horizontal="center" vertical="center" textRotation="255"/>
    </xf>
    <xf numFmtId="0" fontId="0" fillId="0" borderId="41"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6"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0" xfId="0" applyAlignment="1">
      <alignment horizontal="left"/>
    </xf>
    <xf numFmtId="0" fontId="0" fillId="0" borderId="51"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17"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7"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40"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42" xfId="0" applyBorder="1" applyAlignment="1">
      <alignment horizontal="center" vertical="center" textRotation="255" wrapText="1"/>
    </xf>
    <xf numFmtId="0" fontId="0" fillId="0" borderId="0" xfId="0" applyAlignment="1">
      <alignment horizontal="center" vertical="center" textRotation="255" wrapText="1"/>
    </xf>
    <xf numFmtId="0" fontId="0" fillId="0" borderId="43" xfId="0" applyBorder="1" applyAlignment="1">
      <alignment horizontal="center" vertical="center" textRotation="255" wrapText="1"/>
    </xf>
    <xf numFmtId="0" fontId="0" fillId="0" borderId="44" xfId="0"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40"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79683564931412E-2"/>
          <c:y val="0.13934463409492959"/>
          <c:w val="0.62621433439009211"/>
          <c:h val="0.7049199136567027"/>
        </c:manualLayout>
      </c:layout>
      <c:radarChart>
        <c:radarStyle val="marker"/>
        <c:varyColors val="0"/>
        <c:ser>
          <c:idx val="0"/>
          <c:order val="0"/>
          <c:spPr>
            <a:ln w="12700">
              <a:solidFill>
                <a:srgbClr val="FF0000"/>
              </a:solidFill>
              <a:prstDash val="solid"/>
            </a:ln>
          </c:spPr>
          <c:marker>
            <c:symbol val="diamond"/>
            <c:size val="5"/>
            <c:spPr>
              <a:solidFill>
                <a:srgbClr val="000080"/>
              </a:solidFill>
              <a:ln>
                <a:solidFill>
                  <a:srgbClr val="000080"/>
                </a:solidFill>
                <a:prstDash val="solid"/>
              </a:ln>
            </c:spPr>
          </c:marker>
          <c:cat>
            <c:strRef>
              <c:f>グラフ!$B$4:$B$9</c:f>
              <c:strCache>
                <c:ptCount val="6"/>
                <c:pt idx="0">
                  <c:v>A</c:v>
                </c:pt>
                <c:pt idx="1">
                  <c:v>B</c:v>
                </c:pt>
                <c:pt idx="2">
                  <c:v>C</c:v>
                </c:pt>
                <c:pt idx="3">
                  <c:v>D</c:v>
                </c:pt>
                <c:pt idx="4">
                  <c:v>E</c:v>
                </c:pt>
                <c:pt idx="5">
                  <c:v>F</c:v>
                </c:pt>
              </c:strCache>
            </c:strRef>
          </c:cat>
          <c:val>
            <c:numRef>
              <c:f>グラフ!$C$4:$C$9</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610-4C69-A8DD-71954CC2ABDB}"/>
            </c:ext>
          </c:extLst>
        </c:ser>
        <c:dLbls>
          <c:showLegendKey val="0"/>
          <c:showVal val="0"/>
          <c:showCatName val="0"/>
          <c:showSerName val="0"/>
          <c:showPercent val="0"/>
          <c:showBubbleSize val="0"/>
        </c:dLbls>
        <c:axId val="453023528"/>
        <c:axId val="1"/>
      </c:radarChart>
      <c:catAx>
        <c:axId val="4530235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min val="0"/>
        </c:scaling>
        <c:delete val="0"/>
        <c:axPos val="l"/>
        <c:majorGridlines>
          <c:spPr>
            <a:ln w="3175">
              <a:solidFill>
                <a:srgbClr val="000000"/>
              </a:solidFill>
              <a:prstDash val="solid"/>
            </a:ln>
          </c:spPr>
        </c:majorGridlines>
        <c:numFmt formatCode="0.00_ " sourceLinked="1"/>
        <c:majorTickMark val="cross"/>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53023528"/>
        <c:crosses val="autoZero"/>
        <c:crossBetween val="between"/>
        <c:majorUnit val="0.1"/>
      </c:valAx>
      <c:spPr>
        <a:solidFill>
          <a:srgbClr val="FFFFFF"/>
        </a:solid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195121951219513E-2"/>
          <c:y val="0.15200039583436414"/>
          <c:w val="0.62682926829268293"/>
          <c:h val="0.68533511806020331"/>
        </c:manualLayout>
      </c:layout>
      <c:radarChart>
        <c:radarStyle val="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グラフ!$G$4:$G$9</c:f>
              <c:strCache>
                <c:ptCount val="6"/>
                <c:pt idx="0">
                  <c:v>A</c:v>
                </c:pt>
                <c:pt idx="1">
                  <c:v>B</c:v>
                </c:pt>
                <c:pt idx="2">
                  <c:v>C</c:v>
                </c:pt>
                <c:pt idx="3">
                  <c:v>D</c:v>
                </c:pt>
                <c:pt idx="4">
                  <c:v>E</c:v>
                </c:pt>
                <c:pt idx="5">
                  <c:v>F</c:v>
                </c:pt>
              </c:strCache>
            </c:strRef>
          </c:cat>
          <c:val>
            <c:numRef>
              <c:f>グラフ!$H$4:$H$9</c:f>
              <c:numCache>
                <c:formatCode>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A58-45EE-9A58-8D823B7FFC39}"/>
            </c:ext>
          </c:extLst>
        </c:ser>
        <c:dLbls>
          <c:showLegendKey val="0"/>
          <c:showVal val="0"/>
          <c:showCatName val="0"/>
          <c:showSerName val="0"/>
          <c:showPercent val="0"/>
          <c:showBubbleSize val="0"/>
        </c:dLbls>
        <c:axId val="453017624"/>
        <c:axId val="1"/>
      </c:radarChart>
      <c:catAx>
        <c:axId val="4530176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min val="0"/>
        </c:scaling>
        <c:delete val="0"/>
        <c:axPos val="l"/>
        <c:majorGridlines>
          <c:spPr>
            <a:ln w="3175">
              <a:solidFill>
                <a:srgbClr val="000000"/>
              </a:solidFill>
              <a:prstDash val="solid"/>
            </a:ln>
          </c:spPr>
        </c:majorGridlines>
        <c:numFmt formatCode="0.00_ " sourceLinked="1"/>
        <c:majorTickMark val="cross"/>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53017624"/>
        <c:crosses val="autoZero"/>
        <c:crossBetween val="between"/>
        <c:majorUnit val="0.1"/>
        <c:minorUnit val="0.05"/>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1333500</xdr:colOff>
      <xdr:row>123</xdr:row>
      <xdr:rowOff>85725</xdr:rowOff>
    </xdr:from>
    <xdr:to>
      <xdr:col>1</xdr:col>
      <xdr:colOff>1333500</xdr:colOff>
      <xdr:row>124</xdr:row>
      <xdr:rowOff>0</xdr:rowOff>
    </xdr:to>
    <xdr:sp macro="" textlink="">
      <xdr:nvSpPr>
        <xdr:cNvPr id="1723" name="Line 2">
          <a:extLst>
            <a:ext uri="{FF2B5EF4-FFF2-40B4-BE49-F238E27FC236}">
              <a16:creationId xmlns:a16="http://schemas.microsoft.com/office/drawing/2014/main" id="{00000000-0008-0000-0100-0000BB060000}"/>
            </a:ext>
          </a:extLst>
        </xdr:cNvPr>
        <xdr:cNvSpPr>
          <a:spLocks noChangeShapeType="1"/>
        </xdr:cNvSpPr>
      </xdr:nvSpPr>
      <xdr:spPr bwMode="auto">
        <a:xfrm>
          <a:off x="2505075" y="43081575"/>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266700</xdr:colOff>
      <xdr:row>122</xdr:row>
      <xdr:rowOff>352425</xdr:rowOff>
    </xdr:from>
    <xdr:to>
      <xdr:col>1</xdr:col>
      <xdr:colOff>266700</xdr:colOff>
      <xdr:row>124</xdr:row>
      <xdr:rowOff>228600</xdr:rowOff>
    </xdr:to>
    <xdr:sp macro="" textlink="">
      <xdr:nvSpPr>
        <xdr:cNvPr id="1724" name="Line 3">
          <a:extLst>
            <a:ext uri="{FF2B5EF4-FFF2-40B4-BE49-F238E27FC236}">
              <a16:creationId xmlns:a16="http://schemas.microsoft.com/office/drawing/2014/main" id="{00000000-0008-0000-0100-0000BC060000}"/>
            </a:ext>
          </a:extLst>
        </xdr:cNvPr>
        <xdr:cNvSpPr>
          <a:spLocks noChangeShapeType="1"/>
        </xdr:cNvSpPr>
      </xdr:nvSpPr>
      <xdr:spPr bwMode="auto">
        <a:xfrm flipV="1">
          <a:off x="1438275" y="42986325"/>
          <a:ext cx="0" cy="600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122</xdr:row>
      <xdr:rowOff>352425</xdr:rowOff>
    </xdr:from>
    <xdr:to>
      <xdr:col>1</xdr:col>
      <xdr:colOff>523875</xdr:colOff>
      <xdr:row>122</xdr:row>
      <xdr:rowOff>352425</xdr:rowOff>
    </xdr:to>
    <xdr:sp macro="" textlink="">
      <xdr:nvSpPr>
        <xdr:cNvPr id="1725" name="Line 4">
          <a:extLst>
            <a:ext uri="{FF2B5EF4-FFF2-40B4-BE49-F238E27FC236}">
              <a16:creationId xmlns:a16="http://schemas.microsoft.com/office/drawing/2014/main" id="{00000000-0008-0000-0100-0000BD060000}"/>
            </a:ext>
          </a:extLst>
        </xdr:cNvPr>
        <xdr:cNvSpPr>
          <a:spLocks noChangeShapeType="1"/>
        </xdr:cNvSpPr>
      </xdr:nvSpPr>
      <xdr:spPr bwMode="auto">
        <a:xfrm>
          <a:off x="1219200" y="429863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124</xdr:row>
      <xdr:rowOff>266700</xdr:rowOff>
    </xdr:from>
    <xdr:to>
      <xdr:col>1</xdr:col>
      <xdr:colOff>1181100</xdr:colOff>
      <xdr:row>125</xdr:row>
      <xdr:rowOff>201706</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1214718" y="43420553"/>
          <a:ext cx="1143000" cy="29359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論理的記述能力</a:t>
          </a:r>
        </a:p>
      </xdr:txBody>
    </xdr:sp>
    <xdr:clientData/>
  </xdr:twoCellAnchor>
  <xdr:twoCellAnchor>
    <xdr:from>
      <xdr:col>1</xdr:col>
      <xdr:colOff>685800</xdr:colOff>
      <xdr:row>122</xdr:row>
      <xdr:rowOff>209550</xdr:rowOff>
    </xdr:from>
    <xdr:to>
      <xdr:col>2</xdr:col>
      <xdr:colOff>66675</xdr:colOff>
      <xdr:row>124</xdr:row>
      <xdr:rowOff>76200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1857375" y="45196125"/>
          <a:ext cx="942975"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口頭発表能力</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9525</xdr:colOff>
      <xdr:row>10</xdr:row>
      <xdr:rowOff>142875</xdr:rowOff>
    </xdr:from>
    <xdr:to>
      <xdr:col>6</xdr:col>
      <xdr:colOff>114300</xdr:colOff>
      <xdr:row>31</xdr:row>
      <xdr:rowOff>19050</xdr:rowOff>
    </xdr:to>
    <xdr:graphicFrame macro="">
      <xdr:nvGraphicFramePr>
        <xdr:cNvPr id="3588" name="Chart 1">
          <a:extLst>
            <a:ext uri="{FF2B5EF4-FFF2-40B4-BE49-F238E27FC236}">
              <a16:creationId xmlns:a16="http://schemas.microsoft.com/office/drawing/2014/main" id="{00000000-0008-0000-0200-000004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161925</xdr:colOff>
      <xdr:row>10</xdr:row>
      <xdr:rowOff>66675</xdr:rowOff>
    </xdr:from>
    <xdr:to>
      <xdr:col>11</xdr:col>
      <xdr:colOff>161925</xdr:colOff>
      <xdr:row>31</xdr:row>
      <xdr:rowOff>28575</xdr:rowOff>
    </xdr:to>
    <xdr:graphicFrame macro="">
      <xdr:nvGraphicFramePr>
        <xdr:cNvPr id="3589" name="Chart 4">
          <a:extLst>
            <a:ext uri="{FF2B5EF4-FFF2-40B4-BE49-F238E27FC236}">
              <a16:creationId xmlns:a16="http://schemas.microsoft.com/office/drawing/2014/main" id="{00000000-0008-0000-0200-000005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7</xdr:col>
      <xdr:colOff>466725</xdr:colOff>
      <xdr:row>82</xdr:row>
      <xdr:rowOff>104775</xdr:rowOff>
    </xdr:to>
    <xdr:pic>
      <xdr:nvPicPr>
        <xdr:cNvPr id="3590" name="Picture 6">
          <a:extLst>
            <a:ext uri="{FF2B5EF4-FFF2-40B4-BE49-F238E27FC236}">
              <a16:creationId xmlns:a16="http://schemas.microsoft.com/office/drawing/2014/main" id="{00000000-0008-0000-0200-0000060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0001250"/>
          <a:ext cx="5086350" cy="439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266700</xdr:colOff>
      <xdr:row>0</xdr:row>
      <xdr:rowOff>38100</xdr:rowOff>
    </xdr:from>
    <xdr:to>
      <xdr:col>10</xdr:col>
      <xdr:colOff>57150</xdr:colOff>
      <xdr:row>1</xdr:row>
      <xdr:rowOff>161925</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943600" y="38100"/>
          <a:ext cx="1409700" cy="476250"/>
        </a:xfrm>
        <a:prstGeom prst="wedgeRectCallout">
          <a:avLst>
            <a:gd name="adj1" fmla="val -73017"/>
            <a:gd name="adj2" fmla="val 4147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rPr>
            <a:t>年次学期を必ず選択してください．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180974</xdr:colOff>
      <xdr:row>1</xdr:row>
      <xdr:rowOff>47624</xdr:rowOff>
    </xdr:from>
    <xdr:to>
      <xdr:col>8</xdr:col>
      <xdr:colOff>581025</xdr:colOff>
      <xdr:row>1</xdr:row>
      <xdr:rowOff>257175</xdr:rowOff>
    </xdr:to>
    <xdr:sp macro="" textlink="">
      <xdr:nvSpPr>
        <xdr:cNvPr id="279571" name="Rectangle 11">
          <a:extLst>
            <a:ext uri="{FF2B5EF4-FFF2-40B4-BE49-F238E27FC236}">
              <a16:creationId xmlns:a16="http://schemas.microsoft.com/office/drawing/2014/main" id="{00000000-0008-0000-0300-000013440400}"/>
            </a:ext>
          </a:extLst>
        </xdr:cNvPr>
        <xdr:cNvSpPr>
          <a:spLocks noChangeArrowheads="1"/>
        </xdr:cNvSpPr>
      </xdr:nvSpPr>
      <xdr:spPr bwMode="auto">
        <a:xfrm>
          <a:off x="5067299" y="314324"/>
          <a:ext cx="400051" cy="209551"/>
        </a:xfrm>
        <a:prstGeom prst="rect">
          <a:avLst/>
        </a:prstGeom>
        <a:solidFill>
          <a:srgbClr val="FFFF99"/>
        </a:solidFill>
        <a:ln w="9525">
          <a:solidFill>
            <a:srgbClr val="000000"/>
          </a:solidFill>
          <a:miter lim="800000"/>
          <a:headEnd/>
          <a:tailEnd/>
        </a:ln>
      </xdr:spPr>
    </xdr:sp>
    <xdr:clientData/>
  </xdr:twoCellAnchor>
  <xdr:twoCellAnchor>
    <xdr:from>
      <xdr:col>10</xdr:col>
      <xdr:colOff>257175</xdr:colOff>
      <xdr:row>38</xdr:row>
      <xdr:rowOff>142875</xdr:rowOff>
    </xdr:from>
    <xdr:to>
      <xdr:col>12</xdr:col>
      <xdr:colOff>200025</xdr:colOff>
      <xdr:row>44</xdr:row>
      <xdr:rowOff>38100</xdr:rowOff>
    </xdr:to>
    <xdr:sp macro="" textlink="">
      <xdr:nvSpPr>
        <xdr:cNvPr id="6159" name="Text Box 15">
          <a:extLst>
            <a:ext uri="{FF2B5EF4-FFF2-40B4-BE49-F238E27FC236}">
              <a16:creationId xmlns:a16="http://schemas.microsoft.com/office/drawing/2014/main" id="{00000000-0008-0000-0300-00000F180000}"/>
            </a:ext>
          </a:extLst>
        </xdr:cNvPr>
        <xdr:cNvSpPr txBox="1">
          <a:spLocks noChangeArrowheads="1"/>
        </xdr:cNvSpPr>
      </xdr:nvSpPr>
      <xdr:spPr bwMode="auto">
        <a:xfrm>
          <a:off x="8324850" y="6467475"/>
          <a:ext cx="1314450" cy="923925"/>
        </a:xfrm>
        <a:prstGeom prst="rect">
          <a:avLst/>
        </a:prstGeom>
        <a:solidFill>
          <a:srgbClr val="CCFFCC"/>
        </a:solidFill>
        <a:ln w="19050">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他学科及び放送大学は，学科長と相談の上直接，達成度表の評点の欄に記入して下さい。</a:t>
          </a:r>
        </a:p>
      </xdr:txBody>
    </xdr:sp>
    <xdr:clientData/>
  </xdr:twoCellAnchor>
  <xdr:twoCellAnchor>
    <xdr:from>
      <xdr:col>10</xdr:col>
      <xdr:colOff>247650</xdr:colOff>
      <xdr:row>25</xdr:row>
      <xdr:rowOff>114300</xdr:rowOff>
    </xdr:from>
    <xdr:to>
      <xdr:col>12</xdr:col>
      <xdr:colOff>200025</xdr:colOff>
      <xdr:row>34</xdr:row>
      <xdr:rowOff>152400</xdr:rowOff>
    </xdr:to>
    <xdr:sp macro="" textlink="">
      <xdr:nvSpPr>
        <xdr:cNvPr id="6172" name="Text Box 28">
          <a:extLst>
            <a:ext uri="{FF2B5EF4-FFF2-40B4-BE49-F238E27FC236}">
              <a16:creationId xmlns:a16="http://schemas.microsoft.com/office/drawing/2014/main" id="{00000000-0008-0000-0300-00001C180000}"/>
            </a:ext>
          </a:extLst>
        </xdr:cNvPr>
        <xdr:cNvSpPr txBox="1">
          <a:spLocks noChangeArrowheads="1"/>
        </xdr:cNvSpPr>
      </xdr:nvSpPr>
      <xdr:spPr bwMode="auto">
        <a:xfrm>
          <a:off x="8315325" y="3695700"/>
          <a:ext cx="1323975" cy="1590675"/>
        </a:xfrm>
        <a:prstGeom prst="rect">
          <a:avLst/>
        </a:prstGeom>
        <a:solidFill>
          <a:srgbClr val="CCFFCC"/>
        </a:solidFill>
        <a:ln w="19050">
          <a:solidFill>
            <a:srgbClr val="000000"/>
          </a:solidFill>
          <a:miter lim="800000"/>
          <a:headEnd/>
          <a:tailEnd/>
        </a:ln>
      </xdr:spPr>
      <xdr:txBody>
        <a:bodyPr vertOverflow="clip" wrap="square" lIns="27432" tIns="18288" rIns="27432" bIns="0" anchor="t" upright="1"/>
        <a:lstStyle/>
        <a:p>
          <a:pPr algn="ctr" rtl="0"/>
          <a:r>
            <a:rPr lang="ja-JP" altLang="ja-JP" sz="1100" b="0" i="0" baseline="0">
              <a:latin typeface="+mn-lt"/>
              <a:ea typeface="+mn-ea"/>
              <a:cs typeface="+mn-cs"/>
            </a:rPr>
            <a:t>評点がないのは，</a:t>
          </a:r>
          <a:endParaRPr lang="ja-JP" altLang="ja-JP"/>
        </a:p>
        <a:p>
          <a:pPr algn="ctr" rtl="0"/>
          <a:r>
            <a:rPr lang="ja-JP" altLang="ja-JP" sz="1100" b="0" i="0" baseline="0">
              <a:latin typeface="+mn-lt"/>
              <a:ea typeface="+mn-ea"/>
              <a:cs typeface="+mn-cs"/>
            </a:rPr>
            <a:t>秀：</a:t>
          </a:r>
          <a:r>
            <a:rPr lang="en-US" altLang="ja-JP" sz="1100" b="0" i="0" baseline="0">
              <a:latin typeface="+mn-lt"/>
              <a:ea typeface="+mn-ea"/>
              <a:cs typeface="+mn-cs"/>
            </a:rPr>
            <a:t>95</a:t>
          </a:r>
          <a:endParaRPr lang="ja-JP" altLang="ja-JP"/>
        </a:p>
        <a:p>
          <a:pPr algn="ctr" rtl="0"/>
          <a:r>
            <a:rPr lang="ja-JP" altLang="ja-JP" sz="1100" b="0" i="0" baseline="0">
              <a:latin typeface="+mn-lt"/>
              <a:ea typeface="+mn-ea"/>
              <a:cs typeface="+mn-cs"/>
            </a:rPr>
            <a:t>優：</a:t>
          </a:r>
          <a:r>
            <a:rPr lang="en-US" altLang="ja-JP" sz="1100" b="0" i="0" baseline="0">
              <a:latin typeface="+mn-lt"/>
              <a:ea typeface="+mn-ea"/>
              <a:cs typeface="+mn-cs"/>
            </a:rPr>
            <a:t>85</a:t>
          </a:r>
          <a:endParaRPr lang="ja-JP" altLang="ja-JP"/>
        </a:p>
        <a:p>
          <a:pPr algn="ctr" rtl="0"/>
          <a:r>
            <a:rPr lang="ja-JP" altLang="ja-JP" sz="1100" b="0" i="0" baseline="0">
              <a:latin typeface="+mn-lt"/>
              <a:ea typeface="+mn-ea"/>
              <a:cs typeface="+mn-cs"/>
            </a:rPr>
            <a:t>良：</a:t>
          </a:r>
          <a:r>
            <a:rPr lang="en-US" altLang="ja-JP" sz="1100" b="0" i="0" baseline="0">
              <a:latin typeface="+mn-lt"/>
              <a:ea typeface="+mn-ea"/>
              <a:cs typeface="+mn-cs"/>
            </a:rPr>
            <a:t>75</a:t>
          </a:r>
          <a:endParaRPr lang="ja-JP" altLang="ja-JP"/>
        </a:p>
        <a:p>
          <a:pPr algn="ctr" rtl="0"/>
          <a:r>
            <a:rPr lang="ja-JP" altLang="ja-JP" sz="1100" b="0" i="0" baseline="0">
              <a:latin typeface="+mn-lt"/>
              <a:ea typeface="+mn-ea"/>
              <a:cs typeface="+mn-cs"/>
            </a:rPr>
            <a:t>可：</a:t>
          </a:r>
          <a:r>
            <a:rPr lang="en-US" altLang="ja-JP" sz="1100" b="0" i="0" baseline="0">
              <a:latin typeface="+mn-lt"/>
              <a:ea typeface="+mn-ea"/>
              <a:cs typeface="+mn-cs"/>
            </a:rPr>
            <a:t>65</a:t>
          </a:r>
          <a:endParaRPr lang="ja-JP" altLang="ja-JP"/>
        </a:p>
        <a:p>
          <a:pPr algn="ctr" rtl="0"/>
          <a:r>
            <a:rPr lang="ja-JP" altLang="ja-JP" sz="1100" b="0" i="0" baseline="0">
              <a:latin typeface="+mn-lt"/>
              <a:ea typeface="+mn-ea"/>
              <a:cs typeface="+mn-cs"/>
            </a:rPr>
            <a:t>合格：</a:t>
          </a:r>
          <a:r>
            <a:rPr lang="en-US" altLang="ja-JP" sz="1100" b="0" i="0" baseline="0">
              <a:latin typeface="+mn-lt"/>
              <a:ea typeface="+mn-ea"/>
              <a:cs typeface="+mn-cs"/>
            </a:rPr>
            <a:t>80</a:t>
          </a:r>
          <a:endParaRPr lang="ja-JP" altLang="ja-JP"/>
        </a:p>
        <a:p>
          <a:pPr algn="ctr" rtl="0"/>
          <a:r>
            <a:rPr lang="ja-JP" altLang="ja-JP" sz="1100" b="0" i="0" baseline="0">
              <a:latin typeface="+mn-lt"/>
              <a:ea typeface="+mn-ea"/>
              <a:cs typeface="+mn-cs"/>
            </a:rPr>
            <a:t>認定：教務学生教員に問い合わせ下さい</a:t>
          </a:r>
          <a:endParaRPr lang="ja-JP" altLang="ja-JP"/>
        </a:p>
      </xdr:txBody>
    </xdr:sp>
    <xdr:clientData/>
  </xdr:twoCellAnchor>
  <xdr:twoCellAnchor>
    <xdr:from>
      <xdr:col>3</xdr:col>
      <xdr:colOff>1190625</xdr:colOff>
      <xdr:row>1</xdr:row>
      <xdr:rowOff>76200</xdr:rowOff>
    </xdr:from>
    <xdr:to>
      <xdr:col>3</xdr:col>
      <xdr:colOff>1562100</xdr:colOff>
      <xdr:row>1</xdr:row>
      <xdr:rowOff>257175</xdr:rowOff>
    </xdr:to>
    <xdr:sp macro="" textlink="">
      <xdr:nvSpPr>
        <xdr:cNvPr id="279574" name="Rectangle 40">
          <a:extLst>
            <a:ext uri="{FF2B5EF4-FFF2-40B4-BE49-F238E27FC236}">
              <a16:creationId xmlns:a16="http://schemas.microsoft.com/office/drawing/2014/main" id="{00000000-0008-0000-0300-000016440400}"/>
            </a:ext>
          </a:extLst>
        </xdr:cNvPr>
        <xdr:cNvSpPr>
          <a:spLocks noChangeArrowheads="1"/>
        </xdr:cNvSpPr>
      </xdr:nvSpPr>
      <xdr:spPr bwMode="auto">
        <a:xfrm>
          <a:off x="2047875" y="342900"/>
          <a:ext cx="371475" cy="180975"/>
        </a:xfrm>
        <a:prstGeom prst="rect">
          <a:avLst/>
        </a:prstGeom>
        <a:solidFill>
          <a:srgbClr val="CCFFFF"/>
        </a:solidFill>
        <a:ln w="9525">
          <a:solidFill>
            <a:srgbClr val="000000"/>
          </a:solidFill>
          <a:miter lim="800000"/>
          <a:headEnd/>
          <a:tailEnd/>
        </a:ln>
      </xdr:spPr>
    </xdr:sp>
    <xdr:clientData/>
  </xdr:twoCellAnchor>
  <xdr:twoCellAnchor>
    <xdr:from>
      <xdr:col>3</xdr:col>
      <xdr:colOff>1571625</xdr:colOff>
      <xdr:row>1</xdr:row>
      <xdr:rowOff>95250</xdr:rowOff>
    </xdr:from>
    <xdr:to>
      <xdr:col>5</xdr:col>
      <xdr:colOff>361950</xdr:colOff>
      <xdr:row>2</xdr:row>
      <xdr:rowOff>28575</xdr:rowOff>
    </xdr:to>
    <xdr:sp macro="" textlink="">
      <xdr:nvSpPr>
        <xdr:cNvPr id="6195" name="Text Box 51">
          <a:extLst>
            <a:ext uri="{FF2B5EF4-FFF2-40B4-BE49-F238E27FC236}">
              <a16:creationId xmlns:a16="http://schemas.microsoft.com/office/drawing/2014/main" id="{00000000-0008-0000-0300-000033180000}"/>
            </a:ext>
          </a:extLst>
        </xdr:cNvPr>
        <xdr:cNvSpPr txBox="1">
          <a:spLocks noChangeArrowheads="1"/>
        </xdr:cNvSpPr>
      </xdr:nvSpPr>
      <xdr:spPr bwMode="auto">
        <a:xfrm>
          <a:off x="2428875" y="361950"/>
          <a:ext cx="13335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に入力して下さい</a:t>
          </a:r>
        </a:p>
      </xdr:txBody>
    </xdr:sp>
    <xdr:clientData/>
  </xdr:twoCellAnchor>
  <xdr:twoCellAnchor>
    <xdr:from>
      <xdr:col>8</xdr:col>
      <xdr:colOff>619125</xdr:colOff>
      <xdr:row>1</xdr:row>
      <xdr:rowOff>57150</xdr:rowOff>
    </xdr:from>
    <xdr:to>
      <xdr:col>9</xdr:col>
      <xdr:colOff>762000</xdr:colOff>
      <xdr:row>2</xdr:row>
      <xdr:rowOff>9525</xdr:rowOff>
    </xdr:to>
    <xdr:sp macro="" textlink="">
      <xdr:nvSpPr>
        <xdr:cNvPr id="6198" name="Text Box 54">
          <a:extLst>
            <a:ext uri="{FF2B5EF4-FFF2-40B4-BE49-F238E27FC236}">
              <a16:creationId xmlns:a16="http://schemas.microsoft.com/office/drawing/2014/main" id="{00000000-0008-0000-0300-000036180000}"/>
            </a:ext>
          </a:extLst>
        </xdr:cNvPr>
        <xdr:cNvSpPr txBox="1">
          <a:spLocks noChangeArrowheads="1"/>
        </xdr:cNvSpPr>
      </xdr:nvSpPr>
      <xdr:spPr bwMode="auto">
        <a:xfrm>
          <a:off x="5505450" y="323850"/>
          <a:ext cx="19526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に評価を入力して下さい</a:t>
          </a:r>
        </a:p>
      </xdr:txBody>
    </xdr:sp>
    <xdr:clientData/>
  </xdr:twoCellAnchor>
  <xdr:twoCellAnchor>
    <xdr:from>
      <xdr:col>10</xdr:col>
      <xdr:colOff>428625</xdr:colOff>
      <xdr:row>13</xdr:row>
      <xdr:rowOff>171449</xdr:rowOff>
    </xdr:from>
    <xdr:to>
      <xdr:col>13</xdr:col>
      <xdr:colOff>142875</xdr:colOff>
      <xdr:row>20</xdr:row>
      <xdr:rowOff>28574</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8305800" y="2705099"/>
          <a:ext cx="1771650" cy="1076325"/>
        </a:xfrm>
        <a:prstGeom prst="wedgeRectCallout">
          <a:avLst>
            <a:gd name="adj1" fmla="val -73140"/>
            <a:gd name="adj2" fmla="val -36125"/>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r>
            <a:rPr kumimoji="1" lang="ja-JP" altLang="ja-JP" sz="1100">
              <a:solidFill>
                <a:schemeClr val="lt1"/>
              </a:solidFill>
              <a:effectLst/>
              <a:latin typeface="+mn-lt"/>
              <a:ea typeface="+mn-ea"/>
              <a:cs typeface="+mn-cs"/>
            </a:rPr>
            <a:t>学問分野別科目は</a:t>
          </a:r>
          <a:r>
            <a:rPr kumimoji="1" lang="en-US" altLang="ja-JP" sz="1100">
              <a:solidFill>
                <a:schemeClr val="lt1"/>
              </a:solidFill>
              <a:effectLst/>
              <a:latin typeface="+mn-lt"/>
              <a:ea typeface="+mn-ea"/>
              <a:cs typeface="+mn-cs"/>
            </a:rPr>
            <a:t>7</a:t>
          </a:r>
          <a:r>
            <a:rPr kumimoji="1" lang="ja-JP" altLang="ja-JP" sz="1100">
              <a:solidFill>
                <a:schemeClr val="lt1"/>
              </a:solidFill>
              <a:effectLst/>
              <a:latin typeface="+mn-lt"/>
              <a:ea typeface="+mn-ea"/>
              <a:cs typeface="+mn-cs"/>
            </a:rPr>
            <a:t>科目まで達成度に反映されます．</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評点</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単位数」</a:t>
          </a:r>
          <a:r>
            <a:rPr kumimoji="1" lang="ja-JP" altLang="ja-JP" sz="1100">
              <a:solidFill>
                <a:schemeClr val="lt1"/>
              </a:solidFill>
              <a:effectLst/>
              <a:latin typeface="+mn-lt"/>
              <a:ea typeface="+mn-ea"/>
              <a:cs typeface="+mn-cs"/>
            </a:rPr>
            <a:t>の高い</a:t>
          </a:r>
          <a:r>
            <a:rPr kumimoji="1" lang="en-US" altLang="ja-JP" sz="1100">
              <a:solidFill>
                <a:schemeClr val="lt1"/>
              </a:solidFill>
              <a:effectLst/>
              <a:latin typeface="+mn-lt"/>
              <a:ea typeface="+mn-ea"/>
              <a:cs typeface="+mn-cs"/>
            </a:rPr>
            <a:t>7</a:t>
          </a:r>
          <a:r>
            <a:rPr kumimoji="1" lang="ja-JP" altLang="en-US" sz="1100">
              <a:solidFill>
                <a:schemeClr val="lt1"/>
              </a:solidFill>
              <a:effectLst/>
              <a:latin typeface="+mn-lt"/>
              <a:ea typeface="+mn-ea"/>
              <a:cs typeface="+mn-cs"/>
            </a:rPr>
            <a:t>科目について</a:t>
          </a:r>
          <a:r>
            <a:rPr kumimoji="1" lang="ja-JP" altLang="ja-JP" sz="1100">
              <a:solidFill>
                <a:schemeClr val="lt1"/>
              </a:solidFill>
              <a:effectLst/>
              <a:latin typeface="+mn-lt"/>
              <a:ea typeface="+mn-ea"/>
              <a:cs typeface="+mn-cs"/>
            </a:rPr>
            <a:t>「評点」「単位数」を記入．</a:t>
          </a:r>
          <a:endParaRPr lang="ja-JP" altLang="ja-JP">
            <a:effectLst/>
          </a:endParaRPr>
        </a:p>
      </xdr:txBody>
    </xdr:sp>
    <xdr:clientData/>
  </xdr:twoCellAnchor>
  <xdr:twoCellAnchor>
    <xdr:from>
      <xdr:col>10</xdr:col>
      <xdr:colOff>438150</xdr:colOff>
      <xdr:row>4</xdr:row>
      <xdr:rowOff>152399</xdr:rowOff>
    </xdr:from>
    <xdr:to>
      <xdr:col>13</xdr:col>
      <xdr:colOff>152400</xdr:colOff>
      <xdr:row>9</xdr:row>
      <xdr:rowOff>171449</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8315325" y="1123949"/>
          <a:ext cx="1771650" cy="885825"/>
        </a:xfrm>
        <a:prstGeom prst="wedgeRectCallout">
          <a:avLst>
            <a:gd name="adj1" fmla="val -72602"/>
            <a:gd name="adj2" fmla="val 28103"/>
          </a:avLst>
        </a:prstGeom>
      </xdr:spPr>
      <xdr:style>
        <a:lnRef idx="3">
          <a:schemeClr val="lt1"/>
        </a:lnRef>
        <a:fillRef idx="1">
          <a:schemeClr val="accent5"/>
        </a:fillRef>
        <a:effectRef idx="1">
          <a:schemeClr val="accent5"/>
        </a:effectRef>
        <a:fontRef idx="minor">
          <a:schemeClr val="lt1"/>
        </a:fontRef>
      </xdr:style>
      <xdr:txBody>
        <a:bodyPr vertOverflow="clip" rtlCol="0" anchor="ctr"/>
        <a:lstStyle/>
        <a:p>
          <a:r>
            <a:rPr kumimoji="1" lang="ja-JP" altLang="ja-JP" sz="1100">
              <a:solidFill>
                <a:schemeClr val="lt1"/>
              </a:solidFill>
              <a:effectLst/>
              <a:latin typeface="+mn-lt"/>
              <a:ea typeface="+mn-ea"/>
              <a:cs typeface="+mn-cs"/>
            </a:rPr>
            <a:t>主題探究型科目は</a:t>
          </a:r>
          <a:r>
            <a:rPr kumimoji="1" lang="en-US" altLang="ja-JP" sz="1100">
              <a:solidFill>
                <a:schemeClr val="lt1"/>
              </a:solidFill>
              <a:effectLst/>
              <a:latin typeface="+mn-lt"/>
              <a:ea typeface="+mn-ea"/>
              <a:cs typeface="+mn-cs"/>
            </a:rPr>
            <a:t>4</a:t>
          </a:r>
          <a:r>
            <a:rPr kumimoji="1" lang="ja-JP" altLang="ja-JP" sz="1100">
              <a:solidFill>
                <a:schemeClr val="lt1"/>
              </a:solidFill>
              <a:effectLst/>
              <a:latin typeface="+mn-lt"/>
              <a:ea typeface="+mn-ea"/>
              <a:cs typeface="+mn-cs"/>
            </a:rPr>
            <a:t>科目まで達成度に反映されます評点の高い</a:t>
          </a:r>
          <a:r>
            <a:rPr kumimoji="1" lang="en-US" altLang="ja-JP" sz="1100">
              <a:solidFill>
                <a:schemeClr val="lt1"/>
              </a:solidFill>
              <a:effectLst/>
              <a:latin typeface="+mn-lt"/>
              <a:ea typeface="+mn-ea"/>
              <a:cs typeface="+mn-cs"/>
            </a:rPr>
            <a:t>4</a:t>
          </a:r>
          <a:r>
            <a:rPr kumimoji="1" lang="ja-JP" altLang="en-US" sz="1100">
              <a:solidFill>
                <a:schemeClr val="lt1"/>
              </a:solidFill>
              <a:effectLst/>
              <a:latin typeface="+mn-lt"/>
              <a:ea typeface="+mn-ea"/>
              <a:cs typeface="+mn-cs"/>
            </a:rPr>
            <a:t>科目</a:t>
          </a:r>
          <a:r>
            <a:rPr kumimoji="1" lang="ja-JP" altLang="ja-JP" sz="1100">
              <a:solidFill>
                <a:schemeClr val="lt1"/>
              </a:solidFill>
              <a:effectLst/>
              <a:latin typeface="+mn-lt"/>
              <a:ea typeface="+mn-ea"/>
              <a:cs typeface="+mn-cs"/>
            </a:rPr>
            <a:t>に記入．</a:t>
          </a:r>
          <a:endParaRPr lang="ja-JP" altLang="ja-JP">
            <a:effectLst/>
          </a:endParaRPr>
        </a:p>
      </xdr:txBody>
    </xdr:sp>
    <xdr:clientData/>
  </xdr:twoCellAnchor>
  <xdr:twoCellAnchor>
    <xdr:from>
      <xdr:col>8</xdr:col>
      <xdr:colOff>1543050</xdr:colOff>
      <xdr:row>107</xdr:row>
      <xdr:rowOff>28575</xdr:rowOff>
    </xdr:from>
    <xdr:to>
      <xdr:col>11</xdr:col>
      <xdr:colOff>180975</xdr:colOff>
      <xdr:row>115</xdr:row>
      <xdr:rowOff>19049</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6429375" y="18821400"/>
          <a:ext cx="2314575" cy="1362074"/>
        </a:xfrm>
        <a:prstGeom prst="wedgeRectCallout">
          <a:avLst>
            <a:gd name="adj1" fmla="val -79053"/>
            <a:gd name="adj2" fmla="val 55854"/>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pPr algn="l"/>
          <a:r>
            <a:rPr kumimoji="1" lang="ja-JP" altLang="en-US" sz="1100"/>
            <a:t>すべて受講すれば</a:t>
          </a:r>
          <a:r>
            <a:rPr kumimoji="1" lang="en-US" altLang="ja-JP" sz="1100"/>
            <a:t>8</a:t>
          </a:r>
          <a:r>
            <a:rPr kumimoji="1" lang="ja-JP" altLang="en-US" sz="1100"/>
            <a:t>単位となるが、このうち</a:t>
          </a:r>
          <a:r>
            <a:rPr kumimoji="1" lang="en-US" altLang="ja-JP" sz="1100"/>
            <a:t>4</a:t>
          </a:r>
          <a:r>
            <a:rPr kumimoji="1" lang="ja-JP" altLang="en-US" sz="1100"/>
            <a:t>単位分のみ卒業単位（専門選択科目）に含めることができる．</a:t>
          </a:r>
          <a:endParaRPr kumimoji="1" lang="en-US" altLang="ja-JP" sz="1100"/>
        </a:p>
        <a:p>
          <a:pPr algn="l"/>
          <a:r>
            <a:rPr kumimoji="1" lang="ja-JP" altLang="en-US" sz="1100"/>
            <a:t>達成度表には受講</a:t>
          </a:r>
          <a:r>
            <a:rPr kumimoji="1" lang="en-US" altLang="ja-JP" sz="1100"/>
            <a:t>8</a:t>
          </a:r>
          <a:r>
            <a:rPr kumimoji="1" lang="ja-JP" altLang="en-US" sz="1100"/>
            <a:t>単位中</a:t>
          </a:r>
          <a:r>
            <a:rPr kumimoji="1" lang="en-US" altLang="ja-JP" sz="1100"/>
            <a:t>4</a:t>
          </a:r>
          <a:r>
            <a:rPr kumimoji="1" lang="ja-JP" altLang="en-US" sz="1100"/>
            <a:t>単位</a:t>
          </a:r>
          <a:r>
            <a:rPr kumimoji="1" lang="en-US" altLang="ja-JP" sz="1100"/>
            <a:t>(2</a:t>
          </a:r>
          <a:r>
            <a:rPr kumimoji="1" lang="ja-JP" altLang="en-US" sz="1100"/>
            <a:t>科目</a:t>
          </a:r>
          <a:r>
            <a:rPr kumimoji="1" lang="en-US" altLang="ja-JP" sz="1100"/>
            <a:t>)</a:t>
          </a:r>
          <a:r>
            <a:rPr kumimoji="1" lang="ja-JP" altLang="en-US" sz="1100"/>
            <a:t>で高い評点を記入してください．</a:t>
          </a:r>
        </a:p>
      </xdr:txBody>
    </xdr:sp>
    <xdr:clientData/>
  </xdr:twoCellAnchor>
  <xdr:twoCellAnchor>
    <xdr:from>
      <xdr:col>6</xdr:col>
      <xdr:colOff>295274</xdr:colOff>
      <xdr:row>126</xdr:row>
      <xdr:rowOff>123825</xdr:rowOff>
    </xdr:from>
    <xdr:to>
      <xdr:col>8</xdr:col>
      <xdr:colOff>800099</xdr:colOff>
      <xdr:row>134</xdr:row>
      <xdr:rowOff>123824</xdr:rowOff>
    </xdr:to>
    <xdr:sp macro="" textlink="">
      <xdr:nvSpPr>
        <xdr:cNvPr id="14" name="四角形吹き出し 10">
          <a:extLst>
            <a:ext uri="{FF2B5EF4-FFF2-40B4-BE49-F238E27FC236}">
              <a16:creationId xmlns:a16="http://schemas.microsoft.com/office/drawing/2014/main" id="{00000000-0008-0000-0300-00000E000000}"/>
            </a:ext>
          </a:extLst>
        </xdr:cNvPr>
        <xdr:cNvSpPr/>
      </xdr:nvSpPr>
      <xdr:spPr>
        <a:xfrm>
          <a:off x="4190999" y="21174075"/>
          <a:ext cx="2809875" cy="1371599"/>
        </a:xfrm>
        <a:prstGeom prst="wedgeRectCallout">
          <a:avLst>
            <a:gd name="adj1" fmla="val -76290"/>
            <a:gd name="adj2" fmla="val -67259"/>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pPr algn="l"/>
          <a:r>
            <a:rPr kumimoji="1" lang="ja-JP" altLang="en-US" sz="1100"/>
            <a:t>自己基準点へは「工学実践英語」で受験した</a:t>
          </a:r>
          <a:r>
            <a:rPr kumimoji="1" lang="en-US" altLang="ja-JP" sz="1100"/>
            <a:t>TOEIC</a:t>
          </a:r>
          <a:r>
            <a:rPr kumimoji="1" lang="ja-JP" altLang="en-US" sz="1100"/>
            <a:t> </a:t>
          </a:r>
          <a:r>
            <a:rPr kumimoji="1" lang="en-US" altLang="ja-JP" sz="1100"/>
            <a:t>IP</a:t>
          </a:r>
          <a:r>
            <a:rPr kumimoji="1" lang="ja-JP" altLang="en-US" sz="1100"/>
            <a:t> 試験の得点を記入して下さい。</a:t>
          </a:r>
          <a:endParaRPr kumimoji="1" lang="en-US" altLang="ja-JP" sz="1100"/>
        </a:p>
        <a:p>
          <a:pPr algn="l"/>
          <a:r>
            <a:rPr kumimoji="1" lang="ja-JP" altLang="en-US" sz="1100"/>
            <a:t>（但し</a:t>
          </a:r>
          <a:r>
            <a:rPr kumimoji="1" lang="en-US" altLang="ja-JP" sz="1100"/>
            <a:t>300</a:t>
          </a:r>
          <a:r>
            <a:rPr kumimoji="1" lang="ja-JP" altLang="en-US" sz="1100"/>
            <a:t>点以上）</a:t>
          </a:r>
          <a:endParaRPr kumimoji="1" lang="en-US" altLang="ja-JP" sz="1100"/>
        </a:p>
        <a:p>
          <a:pPr algn="l"/>
          <a:r>
            <a:rPr kumimoji="1" lang="ja-JP" altLang="en-US" sz="1100"/>
            <a:t>自己学習については、「工学実践英語」以外の公開</a:t>
          </a:r>
          <a:r>
            <a:rPr kumimoji="1" lang="en-US" altLang="ja-JP" sz="1100"/>
            <a:t>TOEIC</a:t>
          </a:r>
          <a:r>
            <a:rPr kumimoji="1" lang="ja-JP" altLang="en-US" sz="1100"/>
            <a:t>試験を受験した者は、その得点を記入して下さい。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27</xdr:row>
          <xdr:rowOff>28575</xdr:rowOff>
        </xdr:from>
        <xdr:to>
          <xdr:col>2</xdr:col>
          <xdr:colOff>504825</xdr:colOff>
          <xdr:row>30</xdr:row>
          <xdr:rowOff>66675</xdr:rowOff>
        </xdr:to>
        <xdr:sp macro="" textlink="">
          <xdr:nvSpPr>
            <xdr:cNvPr id="8194" name="Object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H11"/>
  <sheetViews>
    <sheetView showGridLines="0" showRowColHeaders="0" tabSelected="1" workbookViewId="0">
      <selection activeCell="C4" sqref="C4"/>
    </sheetView>
  </sheetViews>
  <sheetFormatPr defaultRowHeight="13.5" x14ac:dyDescent="0.15"/>
  <cols>
    <col min="3" max="3" width="14" customWidth="1"/>
  </cols>
  <sheetData>
    <row r="1" spans="2:8" ht="27" customHeight="1" x14ac:dyDescent="0.15">
      <c r="B1" s="219" t="s">
        <v>166</v>
      </c>
      <c r="C1" s="219"/>
      <c r="D1" s="219"/>
      <c r="E1" s="219"/>
      <c r="F1" s="219"/>
      <c r="G1" s="219"/>
      <c r="H1" s="219"/>
    </row>
    <row r="3" spans="2:8" ht="14.25" thickBot="1" x14ac:dyDescent="0.2"/>
    <row r="4" spans="2:8" ht="21.75" customHeight="1" thickBot="1" x14ac:dyDescent="0.2">
      <c r="B4" s="59" t="s">
        <v>154</v>
      </c>
      <c r="C4" s="66" t="s">
        <v>294</v>
      </c>
      <c r="D4" t="s">
        <v>155</v>
      </c>
    </row>
    <row r="5" spans="2:8" ht="22.5" customHeight="1" thickBot="1" x14ac:dyDescent="0.2">
      <c r="B5" s="59" t="s">
        <v>153</v>
      </c>
      <c r="C5" s="66"/>
    </row>
    <row r="6" spans="2:8" ht="14.25" thickBot="1" x14ac:dyDescent="0.2"/>
    <row r="7" spans="2:8" ht="23.25" customHeight="1" thickBot="1" x14ac:dyDescent="0.2">
      <c r="B7" s="59" t="s">
        <v>86</v>
      </c>
      <c r="C7" s="216"/>
      <c r="D7" s="217"/>
      <c r="E7" s="218"/>
    </row>
    <row r="11" spans="2:8" x14ac:dyDescent="0.15">
      <c r="C11" t="s">
        <v>311</v>
      </c>
    </row>
  </sheetData>
  <sheetProtection algorithmName="SHA-512" hashValue="ZwN+iT6KApZlAcgPNCkiKzpQDakt+FjHUhrWzTnpsu9/OmFSlFh4gK2OYxLV3ZZz6kF7Kw3z31Q3FlSgOHME4A==" saltValue="r1l4lJXgeHptXzLdHofmag==" spinCount="100000" sheet="1" objects="1" scenarios="1"/>
  <protectedRanges>
    <protectedRange sqref="C7" name="範囲2"/>
    <protectedRange sqref="C4:C5" name="範囲1"/>
  </protectedRanges>
  <mergeCells count="2">
    <mergeCell ref="C7:E7"/>
    <mergeCell ref="B1:H1"/>
  </mergeCells>
  <phoneticPr fontId="2"/>
  <printOptions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9"/>
  <sheetViews>
    <sheetView showGridLines="0" topLeftCell="A122" zoomScaleNormal="100" workbookViewId="0">
      <selection activeCell="M149" sqref="M149"/>
    </sheetView>
  </sheetViews>
  <sheetFormatPr defaultRowHeight="13.5" x14ac:dyDescent="0.15"/>
  <cols>
    <col min="1" max="1" width="15.375" style="39" customWidth="1"/>
    <col min="2" max="2" width="21.375" style="39" customWidth="1"/>
    <col min="3" max="3" width="15.125" style="40" hidden="1" customWidth="1"/>
    <col min="4" max="4" width="27.75" style="8" customWidth="1"/>
    <col min="5" max="5" width="5.5" style="41" customWidth="1"/>
    <col min="6" max="7" width="5.5" customWidth="1"/>
    <col min="8" max="8" width="5.25" customWidth="1"/>
    <col min="9" max="9" width="5.25" style="42" customWidth="1"/>
    <col min="10" max="10" width="5.25" customWidth="1"/>
    <col min="11" max="12" width="5.25" style="39" customWidth="1"/>
    <col min="13" max="13" width="26.375" customWidth="1"/>
  </cols>
  <sheetData>
    <row r="1" spans="1:13" ht="22.5" customHeight="1" x14ac:dyDescent="0.15">
      <c r="A1" s="234" t="str">
        <f>CONCATENATE("学生番号：",表紙!C5,"，氏名：",表紙!C7,"，平成",表紙!C4,"年入学")</f>
        <v>学生番号：，氏名：，平成30(2018)年入学</v>
      </c>
      <c r="B1" s="234"/>
      <c r="C1" s="234"/>
      <c r="D1" s="234"/>
      <c r="E1" s="9"/>
      <c r="F1" s="10"/>
      <c r="G1" s="10"/>
      <c r="H1" s="10"/>
      <c r="I1" s="11"/>
      <c r="J1" s="10" t="s">
        <v>87</v>
      </c>
      <c r="K1" s="235">
        <f>SUM(L3:L134)</f>
        <v>0</v>
      </c>
      <c r="L1" s="235"/>
      <c r="M1" s="10"/>
    </row>
    <row r="2" spans="1:13" ht="28.5" customHeight="1" x14ac:dyDescent="0.15">
      <c r="A2" s="12" t="s">
        <v>3</v>
      </c>
      <c r="B2" s="13" t="s">
        <v>70</v>
      </c>
      <c r="C2" s="14" t="s">
        <v>120</v>
      </c>
      <c r="D2" s="15" t="s">
        <v>71</v>
      </c>
      <c r="E2" s="16"/>
      <c r="F2" s="16" t="s">
        <v>5</v>
      </c>
      <c r="G2" s="16" t="s">
        <v>100</v>
      </c>
      <c r="H2" s="16" t="s">
        <v>81</v>
      </c>
      <c r="I2" s="17" t="s">
        <v>82</v>
      </c>
      <c r="J2" s="16" t="s">
        <v>83</v>
      </c>
      <c r="K2" s="18" t="s">
        <v>85</v>
      </c>
      <c r="L2" s="18" t="s">
        <v>84</v>
      </c>
      <c r="M2" s="12" t="s">
        <v>4</v>
      </c>
    </row>
    <row r="3" spans="1:13" ht="28.5" customHeight="1" x14ac:dyDescent="0.15">
      <c r="A3" s="224" t="s">
        <v>290</v>
      </c>
      <c r="B3" s="224" t="s">
        <v>186</v>
      </c>
      <c r="C3" s="19"/>
      <c r="D3" s="1" t="s">
        <v>232</v>
      </c>
      <c r="E3" s="20" t="s">
        <v>1</v>
      </c>
      <c r="F3" s="20">
        <v>1</v>
      </c>
      <c r="G3" s="126"/>
      <c r="H3" s="20">
        <f>成績!F8</f>
        <v>0</v>
      </c>
      <c r="I3" s="126">
        <v>1</v>
      </c>
      <c r="J3" s="20">
        <f t="shared" ref="J3:J15" si="0">IF(ISERROR(H3),0,H3*F3*I3)</f>
        <v>0</v>
      </c>
      <c r="K3" s="224">
        <f>SUM(J3:J12)</f>
        <v>0</v>
      </c>
      <c r="L3" s="224">
        <f>SUM(K3:K16)</f>
        <v>0</v>
      </c>
      <c r="M3" s="224" t="s">
        <v>234</v>
      </c>
    </row>
    <row r="4" spans="1:13" ht="28.5" customHeight="1" x14ac:dyDescent="0.15">
      <c r="A4" s="225"/>
      <c r="B4" s="225"/>
      <c r="C4" s="25"/>
      <c r="D4" s="127" t="s">
        <v>233</v>
      </c>
      <c r="E4" s="23" t="s">
        <v>1</v>
      </c>
      <c r="F4" s="23">
        <v>1</v>
      </c>
      <c r="G4" s="73"/>
      <c r="H4" s="23">
        <f>成績!F9</f>
        <v>0</v>
      </c>
      <c r="I4" s="73">
        <v>1</v>
      </c>
      <c r="J4" s="23">
        <f t="shared" si="0"/>
        <v>0</v>
      </c>
      <c r="K4" s="225"/>
      <c r="L4" s="225"/>
      <c r="M4" s="225"/>
    </row>
    <row r="5" spans="1:13" ht="28.5" customHeight="1" x14ac:dyDescent="0.15">
      <c r="A5" s="225"/>
      <c r="B5" s="225"/>
      <c r="C5" s="25"/>
      <c r="D5" s="127" t="s">
        <v>299</v>
      </c>
      <c r="E5" s="23" t="s">
        <v>1</v>
      </c>
      <c r="F5" s="23">
        <v>1</v>
      </c>
      <c r="G5" s="73"/>
      <c r="H5" s="23">
        <f>成績!F10</f>
        <v>0</v>
      </c>
      <c r="I5" s="73">
        <v>1</v>
      </c>
      <c r="J5" s="23">
        <f t="shared" si="0"/>
        <v>0</v>
      </c>
      <c r="K5" s="225"/>
      <c r="L5" s="225"/>
      <c r="M5" s="225"/>
    </row>
    <row r="6" spans="1:13" ht="28.5" customHeight="1" x14ac:dyDescent="0.15">
      <c r="A6" s="225"/>
      <c r="B6" s="225"/>
      <c r="C6" s="21"/>
      <c r="D6" s="22" t="s">
        <v>298</v>
      </c>
      <c r="E6" s="23" t="s">
        <v>1</v>
      </c>
      <c r="F6" s="37">
        <v>1</v>
      </c>
      <c r="G6" s="42"/>
      <c r="H6" s="23">
        <f>成績!F11</f>
        <v>0</v>
      </c>
      <c r="I6" s="42">
        <v>1</v>
      </c>
      <c r="J6" s="23">
        <f t="shared" si="0"/>
        <v>0</v>
      </c>
      <c r="K6" s="225"/>
      <c r="L6" s="225"/>
      <c r="M6" s="225"/>
    </row>
    <row r="7" spans="1:13" ht="28.5" customHeight="1" x14ac:dyDescent="0.15">
      <c r="A7" s="225"/>
      <c r="B7" s="225"/>
      <c r="C7" s="21"/>
      <c r="D7" s="3" t="s">
        <v>192</v>
      </c>
      <c r="E7" s="23" t="s">
        <v>1</v>
      </c>
      <c r="F7" s="37">
        <v>2</v>
      </c>
      <c r="G7" s="42"/>
      <c r="H7" s="23">
        <f>成績!F6</f>
        <v>0</v>
      </c>
      <c r="I7" s="42">
        <v>1</v>
      </c>
      <c r="J7" s="23">
        <f t="shared" si="0"/>
        <v>0</v>
      </c>
      <c r="K7" s="225"/>
      <c r="L7" s="225"/>
      <c r="M7" s="225"/>
    </row>
    <row r="8" spans="1:13" ht="28.5" customHeight="1" x14ac:dyDescent="0.15">
      <c r="A8" s="225"/>
      <c r="B8" s="225"/>
      <c r="C8" s="21"/>
      <c r="D8" s="3" t="s">
        <v>254</v>
      </c>
      <c r="E8" s="23" t="s">
        <v>1</v>
      </c>
      <c r="F8" s="37">
        <v>1</v>
      </c>
      <c r="G8" s="42"/>
      <c r="H8" s="23">
        <f>成績!F32</f>
        <v>0</v>
      </c>
      <c r="I8" s="42">
        <v>1</v>
      </c>
      <c r="J8" s="23">
        <f t="shared" si="0"/>
        <v>0</v>
      </c>
      <c r="K8" s="225"/>
      <c r="L8" s="225"/>
      <c r="M8" s="225"/>
    </row>
    <row r="9" spans="1:13" ht="28.5" customHeight="1" x14ac:dyDescent="0.15">
      <c r="A9" s="225"/>
      <c r="B9" s="225"/>
      <c r="C9" s="21"/>
      <c r="D9" s="3" t="s">
        <v>256</v>
      </c>
      <c r="E9" s="23" t="s">
        <v>1</v>
      </c>
      <c r="F9" s="37">
        <v>1</v>
      </c>
      <c r="G9" s="42"/>
      <c r="H9" s="23">
        <f>成績!F31</f>
        <v>0</v>
      </c>
      <c r="I9" s="42">
        <v>1</v>
      </c>
      <c r="J9" s="23">
        <f t="shared" si="0"/>
        <v>0</v>
      </c>
      <c r="K9" s="225"/>
      <c r="L9" s="225"/>
      <c r="M9" s="225"/>
    </row>
    <row r="10" spans="1:13" ht="28.5" customHeight="1" x14ac:dyDescent="0.15">
      <c r="A10" s="225"/>
      <c r="B10" s="225"/>
      <c r="C10" s="24"/>
      <c r="D10" s="128" t="s">
        <v>242</v>
      </c>
      <c r="E10" s="23" t="s">
        <v>88</v>
      </c>
      <c r="F10" s="37">
        <v>1</v>
      </c>
      <c r="G10" s="42"/>
      <c r="H10" s="23">
        <f>IF(ISERROR(成績!F19),0,成績!F19)</f>
        <v>0</v>
      </c>
      <c r="I10" s="42">
        <v>1</v>
      </c>
      <c r="J10" s="23">
        <f t="shared" si="0"/>
        <v>0</v>
      </c>
      <c r="K10" s="225"/>
      <c r="L10" s="225"/>
      <c r="M10" s="225"/>
    </row>
    <row r="11" spans="1:13" ht="28.5" customHeight="1" x14ac:dyDescent="0.15">
      <c r="A11" s="225"/>
      <c r="B11" s="225"/>
      <c r="C11" s="24"/>
      <c r="D11" s="61" t="s">
        <v>91</v>
      </c>
      <c r="E11" s="23" t="s">
        <v>88</v>
      </c>
      <c r="F11" s="37">
        <v>2</v>
      </c>
      <c r="G11" s="42"/>
      <c r="H11" s="37">
        <f>IF(ISERROR(成績!F22),0,成績!F22)</f>
        <v>0</v>
      </c>
      <c r="I11" s="42">
        <v>1</v>
      </c>
      <c r="J11" s="37">
        <f t="shared" si="0"/>
        <v>0</v>
      </c>
      <c r="K11" s="225"/>
      <c r="L11" s="225"/>
      <c r="M11" s="225"/>
    </row>
    <row r="12" spans="1:13" ht="28.5" customHeight="1" x14ac:dyDescent="0.15">
      <c r="A12" s="225"/>
      <c r="B12" s="226"/>
      <c r="C12" s="19">
        <v>675001</v>
      </c>
      <c r="D12" s="129" t="s">
        <v>91</v>
      </c>
      <c r="E12" s="130" t="s">
        <v>88</v>
      </c>
      <c r="F12" s="38">
        <v>2</v>
      </c>
      <c r="G12" s="42"/>
      <c r="H12" s="38">
        <f>IF(ISERROR(成績!F23),0,成績!F23)</f>
        <v>0</v>
      </c>
      <c r="I12" s="42">
        <v>1</v>
      </c>
      <c r="J12" s="38">
        <f t="shared" si="0"/>
        <v>0</v>
      </c>
      <c r="K12" s="226"/>
      <c r="L12" s="225"/>
      <c r="M12" s="226"/>
    </row>
    <row r="13" spans="1:13" ht="28.5" customHeight="1" x14ac:dyDescent="0.15">
      <c r="A13" s="225"/>
      <c r="B13" s="224" t="s">
        <v>6</v>
      </c>
      <c r="C13" s="25">
        <v>5304051900</v>
      </c>
      <c r="D13" s="1" t="s">
        <v>79</v>
      </c>
      <c r="E13" s="2" t="s">
        <v>1</v>
      </c>
      <c r="F13" s="2">
        <v>2</v>
      </c>
      <c r="G13" s="2" t="s">
        <v>101</v>
      </c>
      <c r="H13" s="2">
        <f>成績!F50</f>
        <v>0</v>
      </c>
      <c r="I13" s="2">
        <v>1</v>
      </c>
      <c r="J13" s="20">
        <f t="shared" si="0"/>
        <v>0</v>
      </c>
      <c r="K13" s="224">
        <f>SUM(J13:J16)</f>
        <v>0</v>
      </c>
      <c r="L13" s="225"/>
      <c r="M13" s="224" t="s">
        <v>228</v>
      </c>
    </row>
    <row r="14" spans="1:13" ht="28.5" customHeight="1" x14ac:dyDescent="0.15">
      <c r="A14" s="225"/>
      <c r="B14" s="225"/>
      <c r="C14" s="25"/>
      <c r="D14" s="22" t="s">
        <v>9</v>
      </c>
      <c r="E14" s="4" t="s">
        <v>0</v>
      </c>
      <c r="F14" s="4">
        <v>1</v>
      </c>
      <c r="G14" s="4" t="s">
        <v>102</v>
      </c>
      <c r="H14" s="4">
        <f>成績!F110</f>
        <v>0</v>
      </c>
      <c r="I14" s="4">
        <v>2</v>
      </c>
      <c r="J14" s="23">
        <f t="shared" si="0"/>
        <v>0</v>
      </c>
      <c r="K14" s="225"/>
      <c r="L14" s="225"/>
      <c r="M14" s="225"/>
    </row>
    <row r="15" spans="1:13" ht="28.5" customHeight="1" x14ac:dyDescent="0.15">
      <c r="A15" s="225"/>
      <c r="B15" s="225"/>
      <c r="C15" s="25"/>
      <c r="D15" s="22" t="s">
        <v>226</v>
      </c>
      <c r="E15" s="4" t="s">
        <v>168</v>
      </c>
      <c r="F15" s="4">
        <v>6</v>
      </c>
      <c r="G15" s="4" t="s">
        <v>227</v>
      </c>
      <c r="H15" s="4">
        <f>成績!F65</f>
        <v>0</v>
      </c>
      <c r="I15" s="4">
        <v>0.2</v>
      </c>
      <c r="J15" s="23">
        <f t="shared" si="0"/>
        <v>0</v>
      </c>
      <c r="K15" s="225"/>
      <c r="L15" s="225"/>
      <c r="M15" s="225"/>
    </row>
    <row r="16" spans="1:13" ht="28.5" customHeight="1" x14ac:dyDescent="0.15">
      <c r="A16" s="226"/>
      <c r="B16" s="226"/>
      <c r="C16" s="26"/>
      <c r="D16" s="27"/>
      <c r="E16" s="28"/>
      <c r="F16" s="28"/>
      <c r="G16" s="28"/>
      <c r="H16" s="28"/>
      <c r="I16" s="28"/>
      <c r="J16" s="28"/>
      <c r="K16" s="226"/>
      <c r="L16" s="226"/>
      <c r="M16" s="226"/>
    </row>
    <row r="17" spans="1:14" ht="28.5" customHeight="1" x14ac:dyDescent="0.15">
      <c r="A17" s="151" t="s">
        <v>75</v>
      </c>
      <c r="B17" s="228" t="s">
        <v>7</v>
      </c>
      <c r="C17" s="19"/>
      <c r="D17" s="1" t="s">
        <v>215</v>
      </c>
      <c r="E17" s="2" t="s">
        <v>1</v>
      </c>
      <c r="F17" s="2">
        <v>2</v>
      </c>
      <c r="G17" s="2" t="s">
        <v>102</v>
      </c>
      <c r="H17" s="2">
        <f>成績!F106</f>
        <v>0</v>
      </c>
      <c r="I17" s="2">
        <v>1</v>
      </c>
      <c r="J17" s="2">
        <f t="shared" ref="J17:J36" si="1">IF(ISERROR(H17),0,H17*F17*I17)</f>
        <v>0</v>
      </c>
      <c r="K17" s="224">
        <f>SUM(J17:J26)</f>
        <v>0</v>
      </c>
      <c r="L17" s="224">
        <f>SUM(K17:K41)</f>
        <v>0</v>
      </c>
      <c r="M17" s="228" t="s">
        <v>309</v>
      </c>
      <c r="N17" s="260"/>
    </row>
    <row r="18" spans="1:14" ht="28.5" customHeight="1" x14ac:dyDescent="0.15">
      <c r="A18" s="158"/>
      <c r="B18" s="229"/>
      <c r="C18" s="21">
        <v>5304050800</v>
      </c>
      <c r="D18" s="3" t="s">
        <v>194</v>
      </c>
      <c r="E18" s="4" t="s">
        <v>0</v>
      </c>
      <c r="F18" s="5">
        <v>2</v>
      </c>
      <c r="G18" s="5" t="s">
        <v>103</v>
      </c>
      <c r="H18" s="4">
        <f>成績!F107</f>
        <v>0</v>
      </c>
      <c r="I18" s="5">
        <v>1</v>
      </c>
      <c r="J18" s="5">
        <f t="shared" si="1"/>
        <v>0</v>
      </c>
      <c r="K18" s="225"/>
      <c r="L18" s="225"/>
      <c r="M18" s="229"/>
      <c r="N18" s="260"/>
    </row>
    <row r="19" spans="1:14" ht="28.5" customHeight="1" x14ac:dyDescent="0.15">
      <c r="A19" s="158"/>
      <c r="B19" s="229"/>
      <c r="C19" s="21">
        <v>5304051900</v>
      </c>
      <c r="D19" s="3" t="s">
        <v>9</v>
      </c>
      <c r="E19" s="4" t="s">
        <v>0</v>
      </c>
      <c r="F19" s="5">
        <v>1</v>
      </c>
      <c r="G19" s="5" t="s">
        <v>102</v>
      </c>
      <c r="H19" s="4">
        <f>H14</f>
        <v>0</v>
      </c>
      <c r="I19" s="5">
        <v>1</v>
      </c>
      <c r="J19" s="5">
        <f t="shared" si="1"/>
        <v>0</v>
      </c>
      <c r="K19" s="225"/>
      <c r="L19" s="225"/>
      <c r="M19" s="229"/>
      <c r="N19" s="260"/>
    </row>
    <row r="20" spans="1:14" ht="28.5" customHeight="1" x14ac:dyDescent="0.15">
      <c r="A20" s="158"/>
      <c r="B20" s="229"/>
      <c r="C20" s="21">
        <v>5304050721</v>
      </c>
      <c r="D20" s="3" t="s">
        <v>10</v>
      </c>
      <c r="E20" s="4" t="s">
        <v>0</v>
      </c>
      <c r="F20" s="5">
        <v>2</v>
      </c>
      <c r="G20" s="5" t="s">
        <v>102</v>
      </c>
      <c r="H20" s="5">
        <f>成績!F108</f>
        <v>0</v>
      </c>
      <c r="I20" s="5">
        <v>0.5</v>
      </c>
      <c r="J20" s="5">
        <f t="shared" si="1"/>
        <v>0</v>
      </c>
      <c r="K20" s="225"/>
      <c r="L20" s="225"/>
      <c r="M20" s="229"/>
      <c r="N20" s="260"/>
    </row>
    <row r="21" spans="1:14" ht="28.5" customHeight="1" x14ac:dyDescent="0.15">
      <c r="A21" s="158"/>
      <c r="B21" s="229"/>
      <c r="C21" s="21"/>
      <c r="D21" s="3" t="s">
        <v>223</v>
      </c>
      <c r="E21" s="4" t="s">
        <v>0</v>
      </c>
      <c r="F21" s="5">
        <v>2</v>
      </c>
      <c r="G21" s="5" t="s">
        <v>102</v>
      </c>
      <c r="H21" s="5">
        <f>成績!F116</f>
        <v>0</v>
      </c>
      <c r="I21" s="5">
        <v>1</v>
      </c>
      <c r="J21" s="5">
        <f>IF(ISERROR(H21),0,H21*F21*I21)</f>
        <v>0</v>
      </c>
      <c r="K21" s="225"/>
      <c r="L21" s="225"/>
      <c r="M21" s="229"/>
      <c r="N21" s="260"/>
    </row>
    <row r="22" spans="1:14" ht="28.5" customHeight="1" x14ac:dyDescent="0.15">
      <c r="A22" s="158"/>
      <c r="B22" s="229"/>
      <c r="C22" s="21"/>
      <c r="D22" s="3" t="s">
        <v>291</v>
      </c>
      <c r="E22" s="4" t="s">
        <v>0</v>
      </c>
      <c r="F22" s="5">
        <v>1</v>
      </c>
      <c r="G22" s="5" t="s">
        <v>103</v>
      </c>
      <c r="H22" s="5">
        <f>成績!F115</f>
        <v>0</v>
      </c>
      <c r="I22" s="5">
        <v>1</v>
      </c>
      <c r="J22" s="5">
        <f>IF(ISERROR(H22),0,H22*F22*I22)</f>
        <v>0</v>
      </c>
      <c r="K22" s="225"/>
      <c r="L22" s="225"/>
      <c r="M22" s="229"/>
      <c r="N22" s="260"/>
    </row>
    <row r="23" spans="1:14" ht="28.5" customHeight="1" x14ac:dyDescent="0.15">
      <c r="A23" s="158"/>
      <c r="B23" s="229"/>
      <c r="C23" s="21"/>
      <c r="D23" s="3" t="s">
        <v>308</v>
      </c>
      <c r="E23" s="4" t="s">
        <v>0</v>
      </c>
      <c r="F23" s="5">
        <v>1</v>
      </c>
      <c r="G23" s="5" t="s">
        <v>103</v>
      </c>
      <c r="H23" s="5">
        <f>成績!F117</f>
        <v>0</v>
      </c>
      <c r="I23" s="5">
        <v>1</v>
      </c>
      <c r="J23" s="5">
        <f>IF(ISERROR(H23),0,H23*F23*I23)</f>
        <v>0</v>
      </c>
      <c r="K23" s="225"/>
      <c r="L23" s="225"/>
      <c r="M23" s="229"/>
      <c r="N23" s="260"/>
    </row>
    <row r="24" spans="1:14" ht="28.5" customHeight="1" x14ac:dyDescent="0.15">
      <c r="A24" s="158"/>
      <c r="B24" s="229"/>
      <c r="C24" s="24"/>
      <c r="D24" s="61" t="s">
        <v>89</v>
      </c>
      <c r="E24" s="4" t="s">
        <v>88</v>
      </c>
      <c r="F24" s="5">
        <v>2</v>
      </c>
      <c r="G24" s="5"/>
      <c r="H24" s="5">
        <f>成績!F120</f>
        <v>0</v>
      </c>
      <c r="I24" s="5">
        <v>1</v>
      </c>
      <c r="J24" s="5">
        <f t="shared" si="1"/>
        <v>0</v>
      </c>
      <c r="K24" s="225"/>
      <c r="L24" s="225"/>
      <c r="M24" s="229"/>
      <c r="N24" s="260"/>
    </row>
    <row r="25" spans="1:14" ht="28.5" customHeight="1" x14ac:dyDescent="0.15">
      <c r="A25" s="158"/>
      <c r="B25" s="229"/>
      <c r="C25" s="24"/>
      <c r="D25" s="61" t="s">
        <v>90</v>
      </c>
      <c r="E25" s="4" t="s">
        <v>88</v>
      </c>
      <c r="F25" s="5">
        <v>2</v>
      </c>
      <c r="G25" s="5"/>
      <c r="H25" s="5">
        <f>成績!F121</f>
        <v>0</v>
      </c>
      <c r="I25" s="5">
        <v>1</v>
      </c>
      <c r="J25" s="5">
        <f t="shared" si="1"/>
        <v>0</v>
      </c>
      <c r="K25" s="225"/>
      <c r="L25" s="225"/>
      <c r="M25" s="229"/>
      <c r="N25" s="260"/>
    </row>
    <row r="26" spans="1:14" ht="28.5" customHeight="1" x14ac:dyDescent="0.15">
      <c r="A26" s="158"/>
      <c r="B26" s="230"/>
      <c r="C26" s="24"/>
      <c r="D26" s="131" t="s">
        <v>272</v>
      </c>
      <c r="E26" s="28" t="s">
        <v>88</v>
      </c>
      <c r="F26" s="33">
        <v>2</v>
      </c>
      <c r="G26" s="33"/>
      <c r="H26" s="38">
        <f>成績!F122</f>
        <v>0</v>
      </c>
      <c r="I26" s="33">
        <v>1</v>
      </c>
      <c r="J26" s="33">
        <f t="shared" si="1"/>
        <v>0</v>
      </c>
      <c r="K26" s="226"/>
      <c r="L26" s="225"/>
      <c r="M26" s="230"/>
      <c r="N26" s="260"/>
    </row>
    <row r="27" spans="1:14" ht="28.5" customHeight="1" x14ac:dyDescent="0.15">
      <c r="A27" s="158"/>
      <c r="B27" s="224" t="s">
        <v>74</v>
      </c>
      <c r="C27" s="24"/>
      <c r="D27" s="36" t="s">
        <v>236</v>
      </c>
      <c r="E27" s="20" t="s">
        <v>1</v>
      </c>
      <c r="F27" s="20">
        <f>+成績!G12</f>
        <v>0</v>
      </c>
      <c r="G27" s="126"/>
      <c r="H27" s="20">
        <f>+成績!F12</f>
        <v>0</v>
      </c>
      <c r="I27" s="126">
        <v>1</v>
      </c>
      <c r="J27" s="20">
        <f t="shared" si="1"/>
        <v>0</v>
      </c>
      <c r="K27" s="152">
        <f>SUM(J27:J39)</f>
        <v>0</v>
      </c>
      <c r="L27" s="225"/>
      <c r="M27" s="228" t="s">
        <v>276</v>
      </c>
      <c r="N27" s="260"/>
    </row>
    <row r="28" spans="1:14" ht="28.5" customHeight="1" x14ac:dyDescent="0.15">
      <c r="A28" s="158"/>
      <c r="B28" s="225"/>
      <c r="C28" s="24"/>
      <c r="D28" s="3" t="s">
        <v>237</v>
      </c>
      <c r="E28" s="23" t="s">
        <v>1</v>
      </c>
      <c r="F28" s="23">
        <f>+成績!G13</f>
        <v>0</v>
      </c>
      <c r="G28" s="73"/>
      <c r="H28" s="23">
        <f>+成績!F13</f>
        <v>0</v>
      </c>
      <c r="I28" s="73">
        <v>1</v>
      </c>
      <c r="J28" s="23">
        <f t="shared" si="1"/>
        <v>0</v>
      </c>
      <c r="K28" s="156"/>
      <c r="L28" s="225"/>
      <c r="M28" s="229"/>
      <c r="N28" s="260"/>
    </row>
    <row r="29" spans="1:14" ht="28.5" customHeight="1" x14ac:dyDescent="0.15">
      <c r="A29" s="158"/>
      <c r="B29" s="225"/>
      <c r="C29" s="24"/>
      <c r="D29" s="3" t="s">
        <v>238</v>
      </c>
      <c r="E29" s="23" t="s">
        <v>1</v>
      </c>
      <c r="F29" s="4">
        <f>+成績!G14</f>
        <v>0</v>
      </c>
      <c r="G29" s="23"/>
      <c r="H29" s="4">
        <f>+成績!F14</f>
        <v>0</v>
      </c>
      <c r="I29" s="23">
        <v>1</v>
      </c>
      <c r="J29" s="23">
        <f t="shared" si="1"/>
        <v>0</v>
      </c>
      <c r="K29" s="156"/>
      <c r="L29" s="225"/>
      <c r="M29" s="229"/>
      <c r="N29" s="260"/>
    </row>
    <row r="30" spans="1:14" ht="28.5" customHeight="1" x14ac:dyDescent="0.15">
      <c r="A30" s="158"/>
      <c r="B30" s="225"/>
      <c r="C30" s="24"/>
      <c r="D30" s="3" t="s">
        <v>240</v>
      </c>
      <c r="E30" s="23" t="s">
        <v>1</v>
      </c>
      <c r="F30" s="4">
        <f>+成績!G15</f>
        <v>0</v>
      </c>
      <c r="G30" s="23"/>
      <c r="H30" s="4">
        <f>+成績!F15</f>
        <v>0</v>
      </c>
      <c r="I30" s="23">
        <v>1</v>
      </c>
      <c r="J30" s="23">
        <f>IF(ISERROR(H30),0,H30*F30*I30)</f>
        <v>0</v>
      </c>
      <c r="K30" s="156"/>
      <c r="L30" s="225"/>
      <c r="M30" s="229"/>
      <c r="N30" s="260"/>
    </row>
    <row r="31" spans="1:14" ht="28.5" customHeight="1" x14ac:dyDescent="0.15">
      <c r="A31" s="158"/>
      <c r="B31" s="225"/>
      <c r="C31" s="24"/>
      <c r="D31" s="3" t="s">
        <v>303</v>
      </c>
      <c r="E31" s="4" t="s">
        <v>1</v>
      </c>
      <c r="F31" s="4">
        <f>+成績!G16</f>
        <v>0</v>
      </c>
      <c r="G31" s="23"/>
      <c r="H31" s="4">
        <f>+成績!F16</f>
        <v>0</v>
      </c>
      <c r="I31" s="23">
        <v>1</v>
      </c>
      <c r="J31" s="23">
        <f t="shared" ref="J31:J33" si="2">IF(ISERROR(H31),0,H31*F31*I31)</f>
        <v>0</v>
      </c>
      <c r="K31" s="156"/>
      <c r="L31" s="225"/>
      <c r="M31" s="229"/>
      <c r="N31" s="260"/>
    </row>
    <row r="32" spans="1:14" ht="28.5" customHeight="1" x14ac:dyDescent="0.15">
      <c r="A32" s="158"/>
      <c r="B32" s="225"/>
      <c r="C32" s="24"/>
      <c r="D32" s="3" t="s">
        <v>304</v>
      </c>
      <c r="E32" s="4" t="s">
        <v>1</v>
      </c>
      <c r="F32" s="4">
        <f>+成績!G17</f>
        <v>0</v>
      </c>
      <c r="G32" s="23"/>
      <c r="H32" s="4">
        <f>+成績!F17</f>
        <v>0</v>
      </c>
      <c r="I32" s="23">
        <v>1</v>
      </c>
      <c r="J32" s="23">
        <f t="shared" si="2"/>
        <v>0</v>
      </c>
      <c r="K32" s="156"/>
      <c r="L32" s="225"/>
      <c r="M32" s="229"/>
      <c r="N32" s="260"/>
    </row>
    <row r="33" spans="1:14" ht="28.5" customHeight="1" x14ac:dyDescent="0.15">
      <c r="A33" s="158"/>
      <c r="B33" s="225"/>
      <c r="C33" s="24"/>
      <c r="D33" s="3" t="s">
        <v>305</v>
      </c>
      <c r="E33" s="4" t="s">
        <v>1</v>
      </c>
      <c r="F33" s="4">
        <f>+成績!G18</f>
        <v>0</v>
      </c>
      <c r="G33" s="23"/>
      <c r="H33" s="4">
        <f>+成績!F18</f>
        <v>0</v>
      </c>
      <c r="I33" s="23">
        <v>1</v>
      </c>
      <c r="J33" s="23">
        <f t="shared" si="2"/>
        <v>0</v>
      </c>
      <c r="K33" s="156"/>
      <c r="L33" s="225"/>
      <c r="M33" s="229"/>
      <c r="N33" s="260"/>
    </row>
    <row r="34" spans="1:14" ht="28.5" customHeight="1" x14ac:dyDescent="0.15">
      <c r="A34" s="158"/>
      <c r="B34" s="225"/>
      <c r="C34" s="24"/>
      <c r="D34" s="3" t="s">
        <v>273</v>
      </c>
      <c r="E34" s="4" t="s">
        <v>0</v>
      </c>
      <c r="F34" s="4">
        <f>+成績!G20</f>
        <v>0</v>
      </c>
      <c r="G34" s="23"/>
      <c r="H34" s="4">
        <f>+成績!F20</f>
        <v>0</v>
      </c>
      <c r="I34" s="23">
        <v>1</v>
      </c>
      <c r="J34" s="23">
        <f>IF(ISERROR(H34),0,H34*F34*I34)</f>
        <v>0</v>
      </c>
      <c r="K34" s="156"/>
      <c r="L34" s="225"/>
      <c r="M34" s="229"/>
      <c r="N34" s="260"/>
    </row>
    <row r="35" spans="1:14" ht="28.5" customHeight="1" x14ac:dyDescent="0.15">
      <c r="A35" s="158"/>
      <c r="B35" s="225"/>
      <c r="C35" s="24"/>
      <c r="D35" s="3" t="s">
        <v>274</v>
      </c>
      <c r="E35" s="4" t="s">
        <v>0</v>
      </c>
      <c r="F35" s="4">
        <f>+成績!G21</f>
        <v>0</v>
      </c>
      <c r="G35" s="23"/>
      <c r="H35" s="4">
        <f>+成績!F21</f>
        <v>0</v>
      </c>
      <c r="I35" s="23">
        <v>1</v>
      </c>
      <c r="J35" s="23">
        <f>IF(ISERROR(H35),0,H35*F35*I35)</f>
        <v>0</v>
      </c>
      <c r="K35" s="156"/>
      <c r="L35" s="225"/>
      <c r="M35" s="229"/>
      <c r="N35" s="260"/>
    </row>
    <row r="36" spans="1:14" ht="28.5" customHeight="1" x14ac:dyDescent="0.15">
      <c r="A36" s="158"/>
      <c r="B36" s="225"/>
      <c r="C36" s="30">
        <v>5304050721</v>
      </c>
      <c r="D36" s="3" t="s">
        <v>10</v>
      </c>
      <c r="E36" s="4" t="s">
        <v>0</v>
      </c>
      <c r="F36" s="5">
        <v>2</v>
      </c>
      <c r="G36" s="5" t="s">
        <v>102</v>
      </c>
      <c r="H36" s="5">
        <f>H20</f>
        <v>0</v>
      </c>
      <c r="I36" s="5">
        <v>0.5</v>
      </c>
      <c r="J36" s="5">
        <f t="shared" si="1"/>
        <v>0</v>
      </c>
      <c r="K36" s="156"/>
      <c r="L36" s="225"/>
      <c r="M36" s="229"/>
      <c r="N36" s="260"/>
    </row>
    <row r="37" spans="1:14" ht="28.5" customHeight="1" x14ac:dyDescent="0.15">
      <c r="A37" s="158"/>
      <c r="B37" s="225"/>
      <c r="C37" s="24"/>
      <c r="D37" s="61" t="s">
        <v>89</v>
      </c>
      <c r="E37" s="4" t="s">
        <v>88</v>
      </c>
      <c r="F37" s="5">
        <v>2</v>
      </c>
      <c r="G37" s="5"/>
      <c r="H37" s="5">
        <f>成績!F120</f>
        <v>0</v>
      </c>
      <c r="I37" s="5">
        <v>1</v>
      </c>
      <c r="J37" s="5">
        <f>IF(ISERROR(H37),0,H37*F37*I37)</f>
        <v>0</v>
      </c>
      <c r="K37" s="156"/>
      <c r="L37" s="225"/>
      <c r="M37" s="229"/>
      <c r="N37" s="260"/>
    </row>
    <row r="38" spans="1:14" ht="28.5" customHeight="1" x14ac:dyDescent="0.15">
      <c r="A38" s="158"/>
      <c r="B38" s="225"/>
      <c r="C38" s="24"/>
      <c r="D38" s="61" t="s">
        <v>90</v>
      </c>
      <c r="E38" s="4" t="s">
        <v>88</v>
      </c>
      <c r="F38" s="5">
        <v>2</v>
      </c>
      <c r="G38" s="5"/>
      <c r="H38" s="5">
        <f>成績!F121</f>
        <v>0</v>
      </c>
      <c r="I38" s="5">
        <v>1</v>
      </c>
      <c r="J38" s="5">
        <f>IF(ISERROR(H38),0,H38*F38*I38)</f>
        <v>0</v>
      </c>
      <c r="K38" s="156"/>
      <c r="L38" s="225"/>
      <c r="M38" s="229"/>
      <c r="N38" s="260"/>
    </row>
    <row r="39" spans="1:14" ht="28.5" customHeight="1" x14ac:dyDescent="0.15">
      <c r="A39" s="158"/>
      <c r="B39" s="226"/>
      <c r="C39" s="31"/>
      <c r="D39" s="129" t="s">
        <v>272</v>
      </c>
      <c r="E39" s="28" t="s">
        <v>88</v>
      </c>
      <c r="F39" s="33">
        <v>2</v>
      </c>
      <c r="G39" s="33"/>
      <c r="H39" s="33">
        <f>成績!F122</f>
        <v>0</v>
      </c>
      <c r="I39" s="33">
        <v>1</v>
      </c>
      <c r="J39" s="33">
        <f>IF(ISERROR(H39),0,H39*F39*I39)</f>
        <v>0</v>
      </c>
      <c r="K39" s="157"/>
      <c r="L39" s="225"/>
      <c r="M39" s="230"/>
    </row>
    <row r="40" spans="1:14" ht="28.5" customHeight="1" x14ac:dyDescent="0.15">
      <c r="A40" s="158"/>
      <c r="B40" s="220" t="s">
        <v>11</v>
      </c>
      <c r="C40" s="25"/>
      <c r="D40" s="3" t="s">
        <v>62</v>
      </c>
      <c r="E40" s="4" t="s">
        <v>1</v>
      </c>
      <c r="F40" s="5">
        <v>6</v>
      </c>
      <c r="G40" s="5" t="s">
        <v>104</v>
      </c>
      <c r="H40" s="5">
        <f>成績!F65</f>
        <v>0</v>
      </c>
      <c r="I40" s="4">
        <v>0.2</v>
      </c>
      <c r="J40" s="5">
        <f>IF(ISERROR(H40),0,H40*F40*I40)</f>
        <v>0</v>
      </c>
      <c r="K40" s="6">
        <f>J40</f>
        <v>0</v>
      </c>
      <c r="L40" s="225"/>
      <c r="M40" s="220" t="s">
        <v>72</v>
      </c>
    </row>
    <row r="41" spans="1:14" ht="28.5" customHeight="1" x14ac:dyDescent="0.15">
      <c r="A41" s="158"/>
      <c r="B41" s="227"/>
      <c r="C41" s="25"/>
      <c r="D41" s="3"/>
      <c r="E41" s="4"/>
      <c r="F41" s="5"/>
      <c r="G41" s="5"/>
      <c r="H41" s="5"/>
      <c r="I41" s="5"/>
      <c r="J41" s="5"/>
      <c r="K41" s="6"/>
      <c r="L41" s="226"/>
      <c r="M41" s="227"/>
    </row>
    <row r="42" spans="1:14" ht="28.5" customHeight="1" x14ac:dyDescent="0.15">
      <c r="A42" s="220" t="s">
        <v>76</v>
      </c>
      <c r="B42" s="220" t="s">
        <v>18</v>
      </c>
      <c r="C42" s="19">
        <v>24115011</v>
      </c>
      <c r="D42" s="1" t="s">
        <v>13</v>
      </c>
      <c r="E42" s="2" t="s">
        <v>1</v>
      </c>
      <c r="F42" s="2">
        <v>4</v>
      </c>
      <c r="G42" s="2" t="s">
        <v>101</v>
      </c>
      <c r="H42" s="2">
        <f>IF(ISERROR(成績!F38),0,成績!F38)</f>
        <v>0</v>
      </c>
      <c r="I42" s="2">
        <v>1</v>
      </c>
      <c r="J42" s="2">
        <f t="shared" ref="J42:J68" si="3">IF(ISERROR(H42),0,H42*F42*I42)</f>
        <v>0</v>
      </c>
      <c r="K42" s="224">
        <f>SUM(J42:J50)</f>
        <v>0</v>
      </c>
      <c r="L42" s="224">
        <f>SUM(K42:K61)</f>
        <v>0</v>
      </c>
      <c r="M42" s="239" t="s">
        <v>220</v>
      </c>
    </row>
    <row r="43" spans="1:14" ht="28.5" customHeight="1" x14ac:dyDescent="0.15">
      <c r="A43" s="221"/>
      <c r="B43" s="221"/>
      <c r="C43" s="21">
        <v>24115012</v>
      </c>
      <c r="D43" s="3" t="s">
        <v>12</v>
      </c>
      <c r="E43" s="4" t="s">
        <v>1</v>
      </c>
      <c r="F43" s="5">
        <v>2</v>
      </c>
      <c r="G43" s="5" t="s">
        <v>105</v>
      </c>
      <c r="H43" s="5">
        <f>IF(ISERROR(成績!F39),0,成績!F39)</f>
        <v>0</v>
      </c>
      <c r="I43" s="5">
        <v>1</v>
      </c>
      <c r="J43" s="5">
        <f t="shared" si="3"/>
        <v>0</v>
      </c>
      <c r="K43" s="225"/>
      <c r="L43" s="225"/>
      <c r="M43" s="262"/>
    </row>
    <row r="44" spans="1:14" ht="28.5" customHeight="1" x14ac:dyDescent="0.15">
      <c r="A44" s="221"/>
      <c r="B44" s="221"/>
      <c r="C44" s="21">
        <v>24115021</v>
      </c>
      <c r="D44" s="3" t="s">
        <v>14</v>
      </c>
      <c r="E44" s="4" t="s">
        <v>1</v>
      </c>
      <c r="F44" s="5">
        <v>2</v>
      </c>
      <c r="G44" s="5" t="s">
        <v>101</v>
      </c>
      <c r="H44" s="5">
        <f>IF(ISERROR(成績!F40),0,成績!F40)</f>
        <v>0</v>
      </c>
      <c r="I44" s="5">
        <v>1</v>
      </c>
      <c r="J44" s="5">
        <f t="shared" si="3"/>
        <v>0</v>
      </c>
      <c r="K44" s="225"/>
      <c r="L44" s="225"/>
      <c r="M44" s="262"/>
    </row>
    <row r="45" spans="1:14" ht="28.5" customHeight="1" x14ac:dyDescent="0.15">
      <c r="A45" s="221"/>
      <c r="B45" s="221"/>
      <c r="C45" s="21">
        <v>24115022</v>
      </c>
      <c r="D45" s="3" t="s">
        <v>15</v>
      </c>
      <c r="E45" s="4" t="s">
        <v>1</v>
      </c>
      <c r="F45" s="5">
        <v>2</v>
      </c>
      <c r="G45" s="5" t="s">
        <v>105</v>
      </c>
      <c r="H45" s="5">
        <f>IF(ISERROR(成績!F41),0,成績!F41)</f>
        <v>0</v>
      </c>
      <c r="I45" s="5">
        <v>1</v>
      </c>
      <c r="J45" s="5">
        <f t="shared" si="3"/>
        <v>0</v>
      </c>
      <c r="K45" s="225"/>
      <c r="L45" s="225"/>
      <c r="M45" s="262"/>
    </row>
    <row r="46" spans="1:14" ht="28.5" customHeight="1" x14ac:dyDescent="0.15">
      <c r="A46" s="221"/>
      <c r="B46" s="221"/>
      <c r="C46" s="21" t="s">
        <v>114</v>
      </c>
      <c r="D46" s="3" t="s">
        <v>16</v>
      </c>
      <c r="E46" s="4" t="s">
        <v>1</v>
      </c>
      <c r="F46" s="5">
        <v>2</v>
      </c>
      <c r="G46" s="5" t="s">
        <v>106</v>
      </c>
      <c r="H46" s="5">
        <f>成績!F48</f>
        <v>0</v>
      </c>
      <c r="I46" s="5">
        <v>1</v>
      </c>
      <c r="J46" s="5">
        <f t="shared" si="3"/>
        <v>0</v>
      </c>
      <c r="K46" s="225"/>
      <c r="L46" s="225"/>
      <c r="M46" s="262"/>
    </row>
    <row r="47" spans="1:14" ht="28.5" customHeight="1" x14ac:dyDescent="0.15">
      <c r="A47" s="221"/>
      <c r="B47" s="221"/>
      <c r="C47" s="21" t="s">
        <v>115</v>
      </c>
      <c r="D47" s="3" t="s">
        <v>217</v>
      </c>
      <c r="E47" s="4" t="s">
        <v>1</v>
      </c>
      <c r="F47" s="5">
        <v>2</v>
      </c>
      <c r="G47" s="5" t="s">
        <v>107</v>
      </c>
      <c r="H47" s="5">
        <f>成績!F49</f>
        <v>0</v>
      </c>
      <c r="I47" s="5">
        <v>1</v>
      </c>
      <c r="J47" s="5">
        <f t="shared" si="3"/>
        <v>0</v>
      </c>
      <c r="K47" s="225"/>
      <c r="L47" s="225"/>
      <c r="M47" s="262"/>
    </row>
    <row r="48" spans="1:14" ht="28.5" customHeight="1" x14ac:dyDescent="0.15">
      <c r="A48" s="221"/>
      <c r="B48" s="221"/>
      <c r="C48" s="21">
        <v>5301031201</v>
      </c>
      <c r="D48" s="68" t="s">
        <v>218</v>
      </c>
      <c r="E48" s="4" t="s">
        <v>0</v>
      </c>
      <c r="F48" s="37">
        <v>2</v>
      </c>
      <c r="G48" s="37" t="s">
        <v>219</v>
      </c>
      <c r="H48" s="37">
        <f>成績!F51</f>
        <v>0</v>
      </c>
      <c r="I48" s="37">
        <v>1</v>
      </c>
      <c r="J48" s="37">
        <f t="shared" si="3"/>
        <v>0</v>
      </c>
      <c r="K48" s="225"/>
      <c r="L48" s="225"/>
      <c r="M48" s="262"/>
    </row>
    <row r="49" spans="1:13" ht="28.5" customHeight="1" x14ac:dyDescent="0.15">
      <c r="A49" s="221"/>
      <c r="B49" s="221"/>
      <c r="C49" s="21"/>
      <c r="D49" s="68" t="s">
        <v>231</v>
      </c>
      <c r="E49" s="4" t="s">
        <v>1</v>
      </c>
      <c r="F49" s="37">
        <v>2</v>
      </c>
      <c r="G49" s="5" t="s">
        <v>101</v>
      </c>
      <c r="H49" s="37">
        <f>成績!F4</f>
        <v>0</v>
      </c>
      <c r="I49" s="37">
        <v>1</v>
      </c>
      <c r="J49" s="37">
        <f t="shared" si="3"/>
        <v>0</v>
      </c>
      <c r="K49" s="225"/>
      <c r="L49" s="225"/>
      <c r="M49" s="262"/>
    </row>
    <row r="50" spans="1:13" ht="28.5" customHeight="1" x14ac:dyDescent="0.15">
      <c r="A50" s="221"/>
      <c r="B50" s="222"/>
      <c r="C50" s="34" t="s">
        <v>113</v>
      </c>
      <c r="D50" s="132" t="s">
        <v>230</v>
      </c>
      <c r="E50" s="86" t="s">
        <v>168</v>
      </c>
      <c r="F50" s="81">
        <v>2</v>
      </c>
      <c r="G50" s="81" t="s">
        <v>157</v>
      </c>
      <c r="H50" s="81">
        <f>成績!F5</f>
        <v>0</v>
      </c>
      <c r="I50" s="81">
        <v>1</v>
      </c>
      <c r="J50" s="81">
        <f t="shared" si="3"/>
        <v>0</v>
      </c>
      <c r="K50" s="226"/>
      <c r="L50" s="225"/>
      <c r="M50" s="262"/>
    </row>
    <row r="51" spans="1:13" ht="28.5" customHeight="1" x14ac:dyDescent="0.15">
      <c r="A51" s="221"/>
      <c r="B51" s="220" t="s">
        <v>26</v>
      </c>
      <c r="C51" s="25">
        <v>24135010</v>
      </c>
      <c r="D51" s="3" t="s">
        <v>19</v>
      </c>
      <c r="E51" s="4" t="s">
        <v>1</v>
      </c>
      <c r="F51" s="5">
        <v>2</v>
      </c>
      <c r="G51" s="5" t="s">
        <v>106</v>
      </c>
      <c r="H51" s="5">
        <f>成績!F45</f>
        <v>0</v>
      </c>
      <c r="I51" s="5">
        <v>1</v>
      </c>
      <c r="J51" s="5">
        <f t="shared" si="3"/>
        <v>0</v>
      </c>
      <c r="K51" s="236">
        <f>SUM(J51:J56)</f>
        <v>0</v>
      </c>
      <c r="L51" s="225"/>
      <c r="M51" s="239" t="s">
        <v>221</v>
      </c>
    </row>
    <row r="52" spans="1:13" ht="28.5" customHeight="1" x14ac:dyDescent="0.15">
      <c r="A52" s="221"/>
      <c r="B52" s="223"/>
      <c r="C52" s="25">
        <v>5301031705</v>
      </c>
      <c r="D52" s="3" t="s">
        <v>20</v>
      </c>
      <c r="E52" s="4" t="s">
        <v>1</v>
      </c>
      <c r="F52" s="5">
        <v>2</v>
      </c>
      <c r="G52" s="5" t="s">
        <v>105</v>
      </c>
      <c r="H52" s="5">
        <f>成績!F46</f>
        <v>0</v>
      </c>
      <c r="I52" s="5">
        <v>1</v>
      </c>
      <c r="J52" s="5">
        <f t="shared" si="3"/>
        <v>0</v>
      </c>
      <c r="K52" s="237"/>
      <c r="L52" s="225"/>
      <c r="M52" s="245"/>
    </row>
    <row r="53" spans="1:13" ht="28.5" customHeight="1" x14ac:dyDescent="0.15">
      <c r="A53" s="221"/>
      <c r="B53" s="223"/>
      <c r="C53" s="25"/>
      <c r="D53" s="3" t="s">
        <v>243</v>
      </c>
      <c r="E53" s="4" t="s">
        <v>1</v>
      </c>
      <c r="F53" s="5">
        <v>2</v>
      </c>
      <c r="G53" s="5" t="s">
        <v>106</v>
      </c>
      <c r="H53" s="5">
        <f>成績!F47</f>
        <v>0</v>
      </c>
      <c r="I53" s="5">
        <v>1</v>
      </c>
      <c r="J53" s="5">
        <f t="shared" si="3"/>
        <v>0</v>
      </c>
      <c r="K53" s="237"/>
      <c r="L53" s="225"/>
      <c r="M53" s="245"/>
    </row>
    <row r="54" spans="1:13" ht="28.5" customHeight="1" x14ac:dyDescent="0.15">
      <c r="A54" s="221"/>
      <c r="B54" s="223"/>
      <c r="C54" s="25">
        <v>5304052803</v>
      </c>
      <c r="D54" s="3" t="s">
        <v>21</v>
      </c>
      <c r="E54" s="4" t="s">
        <v>0</v>
      </c>
      <c r="F54" s="5">
        <v>2</v>
      </c>
      <c r="G54" s="5" t="s">
        <v>103</v>
      </c>
      <c r="H54" s="5">
        <f>成績!F93</f>
        <v>0</v>
      </c>
      <c r="I54" s="5">
        <v>1</v>
      </c>
      <c r="J54" s="5">
        <f t="shared" si="3"/>
        <v>0</v>
      </c>
      <c r="K54" s="237"/>
      <c r="L54" s="225"/>
      <c r="M54" s="245"/>
    </row>
    <row r="55" spans="1:13" ht="28.5" customHeight="1" x14ac:dyDescent="0.15">
      <c r="A55" s="221"/>
      <c r="B55" s="223"/>
      <c r="C55" s="25">
        <v>5304055600</v>
      </c>
      <c r="D55" s="3" t="s">
        <v>22</v>
      </c>
      <c r="E55" s="4" t="s">
        <v>0</v>
      </c>
      <c r="F55" s="5">
        <v>2</v>
      </c>
      <c r="G55" s="5" t="s">
        <v>106</v>
      </c>
      <c r="H55" s="5">
        <f>成績!F89</f>
        <v>0</v>
      </c>
      <c r="I55" s="5">
        <v>1</v>
      </c>
      <c r="J55" s="5">
        <f t="shared" si="3"/>
        <v>0</v>
      </c>
      <c r="K55" s="237"/>
      <c r="L55" s="225"/>
      <c r="M55" s="245"/>
    </row>
    <row r="56" spans="1:13" ht="28.5" customHeight="1" x14ac:dyDescent="0.15">
      <c r="A56" s="221"/>
      <c r="B56" s="223"/>
      <c r="C56" s="35">
        <v>5301030591</v>
      </c>
      <c r="D56" s="32" t="s">
        <v>79</v>
      </c>
      <c r="E56" s="28" t="s">
        <v>1</v>
      </c>
      <c r="F56" s="33">
        <v>2</v>
      </c>
      <c r="G56" s="33" t="s">
        <v>101</v>
      </c>
      <c r="H56" s="33">
        <f>成績!F50</f>
        <v>0</v>
      </c>
      <c r="I56" s="33">
        <v>1</v>
      </c>
      <c r="J56" s="33">
        <f t="shared" si="3"/>
        <v>0</v>
      </c>
      <c r="K56" s="238"/>
      <c r="L56" s="225"/>
      <c r="M56" s="245"/>
    </row>
    <row r="57" spans="1:13" ht="28.5" customHeight="1" x14ac:dyDescent="0.15">
      <c r="A57" s="221"/>
      <c r="B57" s="220" t="s">
        <v>27</v>
      </c>
      <c r="C57" s="25">
        <v>22221010</v>
      </c>
      <c r="D57" s="3" t="s">
        <v>261</v>
      </c>
      <c r="E57" s="4" t="s">
        <v>1</v>
      </c>
      <c r="F57" s="5">
        <v>1</v>
      </c>
      <c r="G57" s="5" t="s">
        <v>288</v>
      </c>
      <c r="H57" s="5">
        <f>成績!F33</f>
        <v>0</v>
      </c>
      <c r="I57" s="5">
        <v>1</v>
      </c>
      <c r="J57" s="5">
        <f t="shared" si="3"/>
        <v>0</v>
      </c>
      <c r="K57" s="236">
        <f>SUM(J57:J61)</f>
        <v>0</v>
      </c>
      <c r="L57" s="225"/>
      <c r="M57" s="239" t="s">
        <v>225</v>
      </c>
    </row>
    <row r="58" spans="1:13" ht="28.5" customHeight="1" x14ac:dyDescent="0.15">
      <c r="A58" s="221"/>
      <c r="B58" s="223"/>
      <c r="C58" s="25"/>
      <c r="D58" s="3" t="s">
        <v>262</v>
      </c>
      <c r="E58" s="4" t="s">
        <v>1</v>
      </c>
      <c r="F58" s="5">
        <v>1</v>
      </c>
      <c r="G58" s="5" t="s">
        <v>289</v>
      </c>
      <c r="H58" s="5">
        <f>成績!F34</f>
        <v>0</v>
      </c>
      <c r="I58" s="5">
        <v>1</v>
      </c>
      <c r="J58" s="5">
        <f>IF(ISERROR(H58),0,H58*F58*I58)</f>
        <v>0</v>
      </c>
      <c r="K58" s="237"/>
      <c r="L58" s="225"/>
      <c r="M58" s="239"/>
    </row>
    <row r="59" spans="1:13" ht="28.5" customHeight="1" x14ac:dyDescent="0.15">
      <c r="A59" s="221"/>
      <c r="B59" s="223"/>
      <c r="C59" s="25">
        <v>5302051601</v>
      </c>
      <c r="D59" s="3" t="s">
        <v>23</v>
      </c>
      <c r="E59" s="4" t="s">
        <v>1</v>
      </c>
      <c r="F59" s="5">
        <v>1</v>
      </c>
      <c r="G59" s="5" t="s">
        <v>107</v>
      </c>
      <c r="H59" s="5">
        <f>成績!F61</f>
        <v>0</v>
      </c>
      <c r="I59" s="5">
        <v>1</v>
      </c>
      <c r="J59" s="5">
        <f t="shared" si="3"/>
        <v>0</v>
      </c>
      <c r="K59" s="237"/>
      <c r="L59" s="225"/>
      <c r="M59" s="245"/>
    </row>
    <row r="60" spans="1:13" ht="28.5" customHeight="1" x14ac:dyDescent="0.15">
      <c r="A60" s="221"/>
      <c r="B60" s="223"/>
      <c r="C60" s="25">
        <v>5301031707</v>
      </c>
      <c r="D60" s="3" t="s">
        <v>24</v>
      </c>
      <c r="E60" s="4" t="s">
        <v>0</v>
      </c>
      <c r="F60" s="5">
        <v>2</v>
      </c>
      <c r="G60" s="5" t="s">
        <v>102</v>
      </c>
      <c r="H60" s="5">
        <f>成績!F53</f>
        <v>0</v>
      </c>
      <c r="I60" s="5">
        <v>1</v>
      </c>
      <c r="J60" s="5">
        <f t="shared" si="3"/>
        <v>0</v>
      </c>
      <c r="K60" s="237"/>
      <c r="L60" s="225"/>
      <c r="M60" s="245"/>
    </row>
    <row r="61" spans="1:13" ht="28.5" customHeight="1" x14ac:dyDescent="0.15">
      <c r="A61" s="222"/>
      <c r="B61" s="227"/>
      <c r="C61" s="26">
        <v>5301031708</v>
      </c>
      <c r="D61" s="32" t="s">
        <v>25</v>
      </c>
      <c r="E61" s="4" t="s">
        <v>1</v>
      </c>
      <c r="F61" s="33">
        <v>2</v>
      </c>
      <c r="G61" s="33" t="s">
        <v>103</v>
      </c>
      <c r="H61" s="33">
        <f>成績!F55</f>
        <v>0</v>
      </c>
      <c r="I61" s="33">
        <v>1</v>
      </c>
      <c r="J61" s="33">
        <f t="shared" si="3"/>
        <v>0</v>
      </c>
      <c r="K61" s="238"/>
      <c r="L61" s="226"/>
      <c r="M61" s="245"/>
    </row>
    <row r="62" spans="1:13" ht="28.5" customHeight="1" x14ac:dyDescent="0.15">
      <c r="A62" s="224" t="s">
        <v>122</v>
      </c>
      <c r="B62" s="220" t="s">
        <v>32</v>
      </c>
      <c r="C62" s="19">
        <v>5302051601</v>
      </c>
      <c r="D62" s="1" t="s">
        <v>23</v>
      </c>
      <c r="E62" s="2" t="s">
        <v>1</v>
      </c>
      <c r="F62" s="2">
        <v>1</v>
      </c>
      <c r="G62" s="2" t="s">
        <v>107</v>
      </c>
      <c r="H62" s="2">
        <f>H59</f>
        <v>0</v>
      </c>
      <c r="I62" s="2">
        <v>1</v>
      </c>
      <c r="J62" s="2">
        <f t="shared" si="3"/>
        <v>0</v>
      </c>
      <c r="K62" s="224">
        <f>SUM(J62:J68)</f>
        <v>0</v>
      </c>
      <c r="L62" s="224">
        <f>SUM(K62:K104)</f>
        <v>0</v>
      </c>
      <c r="M62" s="239" t="s">
        <v>187</v>
      </c>
    </row>
    <row r="63" spans="1:13" ht="28.5" customHeight="1" x14ac:dyDescent="0.15">
      <c r="A63" s="225"/>
      <c r="B63" s="221"/>
      <c r="C63" s="21">
        <v>5302051704</v>
      </c>
      <c r="D63" s="3" t="s">
        <v>28</v>
      </c>
      <c r="E63" s="4" t="s">
        <v>1</v>
      </c>
      <c r="F63" s="5">
        <v>2</v>
      </c>
      <c r="G63" s="5" t="s">
        <v>105</v>
      </c>
      <c r="H63" s="5">
        <f>成績!F58</f>
        <v>0</v>
      </c>
      <c r="I63" s="5">
        <v>1</v>
      </c>
      <c r="J63" s="5">
        <f t="shared" si="3"/>
        <v>0</v>
      </c>
      <c r="K63" s="225"/>
      <c r="L63" s="225"/>
      <c r="M63" s="239"/>
    </row>
    <row r="64" spans="1:13" ht="28.5" customHeight="1" x14ac:dyDescent="0.15">
      <c r="A64" s="225"/>
      <c r="B64" s="221"/>
      <c r="C64" s="21">
        <v>5302051708</v>
      </c>
      <c r="D64" s="3" t="s">
        <v>29</v>
      </c>
      <c r="E64" s="4" t="s">
        <v>1</v>
      </c>
      <c r="F64" s="5">
        <v>1</v>
      </c>
      <c r="G64" s="5" t="s">
        <v>106</v>
      </c>
      <c r="H64" s="5">
        <f>成績!F59</f>
        <v>0</v>
      </c>
      <c r="I64" s="5">
        <v>1</v>
      </c>
      <c r="J64" s="5">
        <f t="shared" si="3"/>
        <v>0</v>
      </c>
      <c r="K64" s="225"/>
      <c r="L64" s="225"/>
      <c r="M64" s="239"/>
    </row>
    <row r="65" spans="1:13" ht="28.5" customHeight="1" x14ac:dyDescent="0.15">
      <c r="A65" s="225"/>
      <c r="B65" s="221"/>
      <c r="C65" s="21">
        <v>5302051722</v>
      </c>
      <c r="D65" s="3" t="s">
        <v>30</v>
      </c>
      <c r="E65" s="4" t="s">
        <v>1</v>
      </c>
      <c r="F65" s="5">
        <v>1</v>
      </c>
      <c r="G65" s="5" t="s">
        <v>106</v>
      </c>
      <c r="H65" s="5">
        <f>成績!F60</f>
        <v>0</v>
      </c>
      <c r="I65" s="5">
        <v>1</v>
      </c>
      <c r="J65" s="5">
        <f t="shared" si="3"/>
        <v>0</v>
      </c>
      <c r="K65" s="225"/>
      <c r="L65" s="225"/>
      <c r="M65" s="239"/>
    </row>
    <row r="66" spans="1:13" ht="28.5" customHeight="1" x14ac:dyDescent="0.15">
      <c r="A66" s="225"/>
      <c r="B66" s="221"/>
      <c r="C66" s="21">
        <v>5302051602</v>
      </c>
      <c r="D66" s="3" t="s">
        <v>277</v>
      </c>
      <c r="E66" s="4" t="s">
        <v>1</v>
      </c>
      <c r="F66" s="5">
        <v>2</v>
      </c>
      <c r="G66" s="5" t="s">
        <v>107</v>
      </c>
      <c r="H66" s="5">
        <f>成績!F80</f>
        <v>0</v>
      </c>
      <c r="I66" s="5">
        <v>1</v>
      </c>
      <c r="J66" s="5">
        <f t="shared" si="3"/>
        <v>0</v>
      </c>
      <c r="K66" s="225"/>
      <c r="L66" s="225"/>
      <c r="M66" s="239"/>
    </row>
    <row r="67" spans="1:13" ht="28.5" customHeight="1" x14ac:dyDescent="0.15">
      <c r="A67" s="225"/>
      <c r="B67" s="221"/>
      <c r="C67" s="21">
        <v>5302051603</v>
      </c>
      <c r="D67" s="3" t="s">
        <v>278</v>
      </c>
      <c r="E67" s="4" t="s">
        <v>1</v>
      </c>
      <c r="F67" s="5">
        <v>2</v>
      </c>
      <c r="G67" s="5" t="s">
        <v>107</v>
      </c>
      <c r="H67" s="5">
        <f>成績!F81</f>
        <v>0</v>
      </c>
      <c r="I67" s="5">
        <v>1</v>
      </c>
      <c r="J67" s="5">
        <f t="shared" si="3"/>
        <v>0</v>
      </c>
      <c r="K67" s="225"/>
      <c r="L67" s="225"/>
      <c r="M67" s="239"/>
    </row>
    <row r="68" spans="1:13" ht="28.5" customHeight="1" x14ac:dyDescent="0.15">
      <c r="A68" s="225"/>
      <c r="B68" s="222"/>
      <c r="C68" s="34">
        <v>5302051707</v>
      </c>
      <c r="D68" s="32" t="s">
        <v>31</v>
      </c>
      <c r="E68" s="28" t="s">
        <v>1</v>
      </c>
      <c r="F68" s="33">
        <v>2</v>
      </c>
      <c r="G68" s="33" t="s">
        <v>103</v>
      </c>
      <c r="H68" s="33">
        <f>成績!F63</f>
        <v>0</v>
      </c>
      <c r="I68" s="33">
        <v>1</v>
      </c>
      <c r="J68" s="33">
        <f t="shared" si="3"/>
        <v>0</v>
      </c>
      <c r="K68" s="226"/>
      <c r="L68" s="225"/>
      <c r="M68" s="239"/>
    </row>
    <row r="69" spans="1:13" ht="28.5" customHeight="1" x14ac:dyDescent="0.15">
      <c r="A69" s="225"/>
      <c r="B69" s="220" t="s">
        <v>78</v>
      </c>
      <c r="C69" s="19">
        <v>5301031107</v>
      </c>
      <c r="D69" s="3" t="s">
        <v>34</v>
      </c>
      <c r="E69" s="4" t="s">
        <v>98</v>
      </c>
      <c r="F69" s="5">
        <v>2</v>
      </c>
      <c r="G69" s="5" t="s">
        <v>106</v>
      </c>
      <c r="H69" s="5">
        <f>成績!F70</f>
        <v>0</v>
      </c>
      <c r="I69" s="5">
        <v>1</v>
      </c>
      <c r="J69" s="5">
        <f t="shared" ref="J69:J82" si="4">IF(ISERROR(H69),0,H69*F69*I69)</f>
        <v>0</v>
      </c>
      <c r="K69" s="236">
        <f>SUM(J69:J82)</f>
        <v>0</v>
      </c>
      <c r="L69" s="225"/>
      <c r="M69" s="239" t="s">
        <v>99</v>
      </c>
    </row>
    <row r="70" spans="1:13" ht="28.5" customHeight="1" x14ac:dyDescent="0.15">
      <c r="A70" s="225"/>
      <c r="B70" s="223"/>
      <c r="C70" s="25">
        <v>5302051122</v>
      </c>
      <c r="D70" s="3" t="s">
        <v>35</v>
      </c>
      <c r="E70" s="4" t="s">
        <v>98</v>
      </c>
      <c r="F70" s="5">
        <v>2</v>
      </c>
      <c r="G70" s="5" t="s">
        <v>106</v>
      </c>
      <c r="H70" s="5">
        <f>成績!F72</f>
        <v>0</v>
      </c>
      <c r="I70" s="5">
        <v>1</v>
      </c>
      <c r="J70" s="5">
        <f t="shared" si="4"/>
        <v>0</v>
      </c>
      <c r="K70" s="237"/>
      <c r="L70" s="225"/>
      <c r="M70" s="239"/>
    </row>
    <row r="71" spans="1:13" ht="28.5" customHeight="1" x14ac:dyDescent="0.15">
      <c r="A71" s="225"/>
      <c r="B71" s="223"/>
      <c r="C71" s="25">
        <v>5302051222</v>
      </c>
      <c r="D71" s="3" t="s">
        <v>36</v>
      </c>
      <c r="E71" s="4" t="s">
        <v>98</v>
      </c>
      <c r="F71" s="5">
        <v>2</v>
      </c>
      <c r="G71" s="5" t="s">
        <v>107</v>
      </c>
      <c r="H71" s="5">
        <f>成績!F75</f>
        <v>0</v>
      </c>
      <c r="I71" s="5">
        <v>1</v>
      </c>
      <c r="J71" s="5">
        <f t="shared" si="4"/>
        <v>0</v>
      </c>
      <c r="K71" s="237"/>
      <c r="L71" s="225"/>
      <c r="M71" s="239"/>
    </row>
    <row r="72" spans="1:13" ht="28.5" customHeight="1" x14ac:dyDescent="0.15">
      <c r="A72" s="225"/>
      <c r="B72" s="223"/>
      <c r="C72" s="25">
        <v>5302051127</v>
      </c>
      <c r="D72" s="3" t="s">
        <v>37</v>
      </c>
      <c r="E72" s="4" t="s">
        <v>98</v>
      </c>
      <c r="F72" s="5">
        <v>2</v>
      </c>
      <c r="G72" s="5" t="s">
        <v>107</v>
      </c>
      <c r="H72" s="5">
        <f>成績!F77</f>
        <v>0</v>
      </c>
      <c r="I72" s="5">
        <v>1</v>
      </c>
      <c r="J72" s="5">
        <f t="shared" si="4"/>
        <v>0</v>
      </c>
      <c r="K72" s="237"/>
      <c r="L72" s="225"/>
      <c r="M72" s="239"/>
    </row>
    <row r="73" spans="1:13" ht="28.5" customHeight="1" x14ac:dyDescent="0.15">
      <c r="A73" s="225"/>
      <c r="B73" s="223"/>
      <c r="C73" s="25">
        <v>5303051228</v>
      </c>
      <c r="D73" s="3" t="s">
        <v>38</v>
      </c>
      <c r="E73" s="4" t="s">
        <v>2</v>
      </c>
      <c r="F73" s="5">
        <v>2</v>
      </c>
      <c r="G73" s="5" t="s">
        <v>102</v>
      </c>
      <c r="H73" s="5">
        <f>成績!F82</f>
        <v>0</v>
      </c>
      <c r="I73" s="5">
        <v>1</v>
      </c>
      <c r="J73" s="5">
        <f t="shared" si="4"/>
        <v>0</v>
      </c>
      <c r="K73" s="237"/>
      <c r="L73" s="225"/>
      <c r="M73" s="239"/>
    </row>
    <row r="74" spans="1:13" ht="28.5" customHeight="1" x14ac:dyDescent="0.15">
      <c r="A74" s="225"/>
      <c r="B74" s="223"/>
      <c r="C74" s="25">
        <v>5303051126</v>
      </c>
      <c r="D74" s="3" t="s">
        <v>39</v>
      </c>
      <c r="E74" s="4" t="s">
        <v>2</v>
      </c>
      <c r="F74" s="5">
        <v>2</v>
      </c>
      <c r="G74" s="5" t="s">
        <v>102</v>
      </c>
      <c r="H74" s="5">
        <f>成績!F84</f>
        <v>0</v>
      </c>
      <c r="I74" s="5">
        <v>1</v>
      </c>
      <c r="J74" s="5">
        <f t="shared" si="4"/>
        <v>0</v>
      </c>
      <c r="K74" s="237"/>
      <c r="L74" s="225"/>
      <c r="M74" s="239"/>
    </row>
    <row r="75" spans="1:13" ht="28.5" customHeight="1" x14ac:dyDescent="0.15">
      <c r="A75" s="225"/>
      <c r="B75" s="223"/>
      <c r="C75" s="25">
        <v>5303051226</v>
      </c>
      <c r="D75" s="3" t="s">
        <v>40</v>
      </c>
      <c r="E75" s="4" t="s">
        <v>2</v>
      </c>
      <c r="F75" s="5">
        <v>1</v>
      </c>
      <c r="G75" s="5" t="s">
        <v>106</v>
      </c>
      <c r="H75" s="5">
        <f>成績!F71</f>
        <v>0</v>
      </c>
      <c r="I75" s="5">
        <v>1</v>
      </c>
      <c r="J75" s="5">
        <f t="shared" si="4"/>
        <v>0</v>
      </c>
      <c r="K75" s="237"/>
      <c r="L75" s="225"/>
      <c r="M75" s="239"/>
    </row>
    <row r="76" spans="1:13" ht="28.5" customHeight="1" x14ac:dyDescent="0.15">
      <c r="A76" s="225"/>
      <c r="B76" s="223"/>
      <c r="C76" s="25">
        <v>5303051122</v>
      </c>
      <c r="D76" s="3" t="s">
        <v>41</v>
      </c>
      <c r="E76" s="4" t="s">
        <v>2</v>
      </c>
      <c r="F76" s="5">
        <v>1</v>
      </c>
      <c r="G76" s="5" t="s">
        <v>106</v>
      </c>
      <c r="H76" s="5">
        <f>成績!F73</f>
        <v>0</v>
      </c>
      <c r="I76" s="5">
        <v>1</v>
      </c>
      <c r="J76" s="5">
        <f t="shared" si="4"/>
        <v>0</v>
      </c>
      <c r="K76" s="237"/>
      <c r="L76" s="225"/>
      <c r="M76" s="239"/>
    </row>
    <row r="77" spans="1:13" ht="28.5" customHeight="1" x14ac:dyDescent="0.15">
      <c r="A77" s="225"/>
      <c r="B77" s="223"/>
      <c r="C77" s="25">
        <v>5303051203</v>
      </c>
      <c r="D77" s="3" t="s">
        <v>42</v>
      </c>
      <c r="E77" s="4" t="s">
        <v>2</v>
      </c>
      <c r="F77" s="5">
        <v>1</v>
      </c>
      <c r="G77" s="5" t="s">
        <v>107</v>
      </c>
      <c r="H77" s="5">
        <f>成績!F76</f>
        <v>0</v>
      </c>
      <c r="I77" s="5">
        <v>1</v>
      </c>
      <c r="J77" s="5">
        <f t="shared" si="4"/>
        <v>0</v>
      </c>
      <c r="K77" s="237"/>
      <c r="L77" s="225"/>
      <c r="M77" s="239"/>
    </row>
    <row r="78" spans="1:13" ht="28.5" customHeight="1" x14ac:dyDescent="0.15">
      <c r="A78" s="225"/>
      <c r="B78" s="223"/>
      <c r="C78" s="25">
        <v>5303051108</v>
      </c>
      <c r="D78" s="3" t="s">
        <v>43</v>
      </c>
      <c r="E78" s="4" t="s">
        <v>2</v>
      </c>
      <c r="F78" s="5">
        <v>1</v>
      </c>
      <c r="G78" s="5" t="s">
        <v>107</v>
      </c>
      <c r="H78" s="5">
        <f>成績!F78</f>
        <v>0</v>
      </c>
      <c r="I78" s="5">
        <v>1</v>
      </c>
      <c r="J78" s="5">
        <f t="shared" si="4"/>
        <v>0</v>
      </c>
      <c r="K78" s="237"/>
      <c r="L78" s="225"/>
      <c r="M78" s="239"/>
    </row>
    <row r="79" spans="1:13" ht="28.5" customHeight="1" x14ac:dyDescent="0.15">
      <c r="A79" s="225"/>
      <c r="B79" s="223"/>
      <c r="C79" s="25">
        <v>5303051224</v>
      </c>
      <c r="D79" s="3" t="s">
        <v>44</v>
      </c>
      <c r="E79" s="4" t="s">
        <v>2</v>
      </c>
      <c r="F79" s="5">
        <v>1</v>
      </c>
      <c r="G79" s="5" t="s">
        <v>102</v>
      </c>
      <c r="H79" s="5">
        <f>成績!F83</f>
        <v>0</v>
      </c>
      <c r="I79" s="5">
        <v>1</v>
      </c>
      <c r="J79" s="5">
        <f t="shared" si="4"/>
        <v>0</v>
      </c>
      <c r="K79" s="237"/>
      <c r="L79" s="225"/>
      <c r="M79" s="239"/>
    </row>
    <row r="80" spans="1:13" ht="28.5" customHeight="1" x14ac:dyDescent="0.15">
      <c r="A80" s="225"/>
      <c r="B80" s="223"/>
      <c r="C80" s="25">
        <v>5303051127</v>
      </c>
      <c r="D80" s="3" t="s">
        <v>45</v>
      </c>
      <c r="E80" s="4" t="s">
        <v>2</v>
      </c>
      <c r="F80" s="5">
        <v>1</v>
      </c>
      <c r="G80" s="5" t="s">
        <v>102</v>
      </c>
      <c r="H80" s="5">
        <f>成績!F85</f>
        <v>0</v>
      </c>
      <c r="I80" s="5">
        <v>1</v>
      </c>
      <c r="J80" s="5">
        <f t="shared" si="4"/>
        <v>0</v>
      </c>
      <c r="K80" s="237"/>
      <c r="L80" s="225"/>
      <c r="M80" s="239"/>
    </row>
    <row r="81" spans="1:14" ht="28.5" customHeight="1" x14ac:dyDescent="0.15">
      <c r="A81" s="225"/>
      <c r="B81" s="223"/>
      <c r="C81" s="25">
        <v>5303051227</v>
      </c>
      <c r="D81" s="3" t="s">
        <v>279</v>
      </c>
      <c r="E81" s="4" t="s">
        <v>2</v>
      </c>
      <c r="F81" s="5">
        <v>2</v>
      </c>
      <c r="G81" s="5" t="s">
        <v>106</v>
      </c>
      <c r="H81" s="5">
        <f>成績!F74</f>
        <v>0</v>
      </c>
      <c r="I81" s="5">
        <v>1</v>
      </c>
      <c r="J81" s="5">
        <f t="shared" si="4"/>
        <v>0</v>
      </c>
      <c r="K81" s="237"/>
      <c r="L81" s="225"/>
      <c r="M81" s="239"/>
    </row>
    <row r="82" spans="1:14" ht="28.5" customHeight="1" x14ac:dyDescent="0.15">
      <c r="A82" s="225"/>
      <c r="B82" s="223"/>
      <c r="C82" s="25">
        <v>5303051702</v>
      </c>
      <c r="D82" s="32" t="s">
        <v>46</v>
      </c>
      <c r="E82" s="28" t="s">
        <v>2</v>
      </c>
      <c r="F82" s="33">
        <v>2</v>
      </c>
      <c r="G82" s="33" t="s">
        <v>107</v>
      </c>
      <c r="H82" s="33">
        <f>成績!F79</f>
        <v>0</v>
      </c>
      <c r="I82" s="33">
        <v>1</v>
      </c>
      <c r="J82" s="33">
        <f t="shared" si="4"/>
        <v>0</v>
      </c>
      <c r="K82" s="237"/>
      <c r="L82" s="225"/>
      <c r="M82" s="239"/>
      <c r="N82" s="261" t="s">
        <v>121</v>
      </c>
    </row>
    <row r="83" spans="1:14" ht="28.5" customHeight="1" x14ac:dyDescent="0.15">
      <c r="A83" s="225"/>
      <c r="B83" s="220" t="s">
        <v>60</v>
      </c>
      <c r="C83" s="19">
        <v>5302051120</v>
      </c>
      <c r="D83" s="36" t="s">
        <v>47</v>
      </c>
      <c r="E83" s="2" t="s">
        <v>73</v>
      </c>
      <c r="F83" s="29">
        <v>2</v>
      </c>
      <c r="G83" s="29" t="s">
        <v>105</v>
      </c>
      <c r="H83" s="29">
        <f>成績!F88</f>
        <v>0</v>
      </c>
      <c r="I83" s="29">
        <v>1</v>
      </c>
      <c r="J83" s="29">
        <f t="shared" ref="J83:J104" si="5">IF(ISERROR(H83),0,H83*F83*I83)</f>
        <v>0</v>
      </c>
      <c r="K83" s="236">
        <f>SUM(J83:J89)</f>
        <v>0</v>
      </c>
      <c r="L83" s="225"/>
      <c r="M83" s="239" t="s">
        <v>188</v>
      </c>
      <c r="N83" s="261"/>
    </row>
    <row r="84" spans="1:14" ht="28.5" customHeight="1" x14ac:dyDescent="0.15">
      <c r="A84" s="225"/>
      <c r="B84" s="223"/>
      <c r="C84" s="25">
        <v>5303051102</v>
      </c>
      <c r="D84" s="3" t="s">
        <v>48</v>
      </c>
      <c r="E84" s="4" t="s">
        <v>0</v>
      </c>
      <c r="F84" s="5">
        <v>2</v>
      </c>
      <c r="G84" s="5" t="s">
        <v>107</v>
      </c>
      <c r="H84" s="5">
        <f>成績!F90</f>
        <v>0</v>
      </c>
      <c r="I84" s="5">
        <v>1</v>
      </c>
      <c r="J84" s="5">
        <f t="shared" si="5"/>
        <v>0</v>
      </c>
      <c r="K84" s="237"/>
      <c r="L84" s="225"/>
      <c r="M84" s="239"/>
      <c r="N84" s="261"/>
    </row>
    <row r="85" spans="1:14" ht="28.5" customHeight="1" x14ac:dyDescent="0.15">
      <c r="A85" s="225"/>
      <c r="B85" s="223"/>
      <c r="C85" s="25">
        <v>5303051202</v>
      </c>
      <c r="D85" s="3" t="s">
        <v>49</v>
      </c>
      <c r="E85" s="4" t="s">
        <v>0</v>
      </c>
      <c r="F85" s="5">
        <v>2</v>
      </c>
      <c r="G85" s="5" t="s">
        <v>107</v>
      </c>
      <c r="H85" s="5">
        <f>成績!F92</f>
        <v>0</v>
      </c>
      <c r="I85" s="5">
        <v>1</v>
      </c>
      <c r="J85" s="5">
        <f t="shared" si="5"/>
        <v>0</v>
      </c>
      <c r="K85" s="237"/>
      <c r="L85" s="225"/>
      <c r="M85" s="239"/>
      <c r="N85" s="261"/>
    </row>
    <row r="86" spans="1:14" ht="28.5" customHeight="1" x14ac:dyDescent="0.15">
      <c r="A86" s="225"/>
      <c r="B86" s="223"/>
      <c r="C86" s="25">
        <v>5303051107</v>
      </c>
      <c r="D86" s="3" t="s">
        <v>50</v>
      </c>
      <c r="E86" s="4" t="s">
        <v>0</v>
      </c>
      <c r="F86" s="5">
        <v>2</v>
      </c>
      <c r="G86" s="5" t="s">
        <v>102</v>
      </c>
      <c r="H86" s="5">
        <f>成績!F94</f>
        <v>0</v>
      </c>
      <c r="I86" s="5">
        <v>1</v>
      </c>
      <c r="J86" s="5">
        <f t="shared" si="5"/>
        <v>0</v>
      </c>
      <c r="K86" s="237"/>
      <c r="L86" s="225"/>
      <c r="M86" s="239"/>
      <c r="N86" s="261"/>
    </row>
    <row r="87" spans="1:14" ht="28.5" customHeight="1" x14ac:dyDescent="0.15">
      <c r="A87" s="225"/>
      <c r="B87" s="223"/>
      <c r="C87" s="25">
        <v>5304051305</v>
      </c>
      <c r="D87" s="3" t="s">
        <v>51</v>
      </c>
      <c r="E87" s="4" t="s">
        <v>0</v>
      </c>
      <c r="F87" s="5">
        <v>2</v>
      </c>
      <c r="G87" s="5" t="s">
        <v>102</v>
      </c>
      <c r="H87" s="5">
        <f>成績!F95</f>
        <v>0</v>
      </c>
      <c r="I87" s="5">
        <v>1</v>
      </c>
      <c r="J87" s="5">
        <f t="shared" si="5"/>
        <v>0</v>
      </c>
      <c r="K87" s="237"/>
      <c r="L87" s="225"/>
      <c r="M87" s="239"/>
      <c r="N87" s="261"/>
    </row>
    <row r="88" spans="1:14" ht="28.5" customHeight="1" x14ac:dyDescent="0.15">
      <c r="A88" s="225"/>
      <c r="B88" s="223"/>
      <c r="C88" s="25">
        <v>5303051204</v>
      </c>
      <c r="D88" s="3" t="s">
        <v>52</v>
      </c>
      <c r="E88" s="4" t="s">
        <v>0</v>
      </c>
      <c r="F88" s="5">
        <v>2</v>
      </c>
      <c r="G88" s="5" t="s">
        <v>102</v>
      </c>
      <c r="H88" s="5">
        <f>成績!F96</f>
        <v>0</v>
      </c>
      <c r="I88" s="5">
        <v>1</v>
      </c>
      <c r="J88" s="5">
        <f t="shared" si="5"/>
        <v>0</v>
      </c>
      <c r="K88" s="237"/>
      <c r="L88" s="225"/>
      <c r="M88" s="239"/>
      <c r="N88" s="261"/>
    </row>
    <row r="89" spans="1:14" ht="28.5" customHeight="1" x14ac:dyDescent="0.15">
      <c r="A89" s="225"/>
      <c r="B89" s="227"/>
      <c r="C89" s="26">
        <v>5304051129</v>
      </c>
      <c r="D89" s="32" t="s">
        <v>53</v>
      </c>
      <c r="E89" s="28" t="s">
        <v>0</v>
      </c>
      <c r="F89" s="33">
        <v>2</v>
      </c>
      <c r="G89" s="33" t="s">
        <v>103</v>
      </c>
      <c r="H89" s="33">
        <f>成績!F97</f>
        <v>0</v>
      </c>
      <c r="I89" s="33">
        <v>1</v>
      </c>
      <c r="J89" s="33">
        <f t="shared" si="5"/>
        <v>0</v>
      </c>
      <c r="K89" s="238"/>
      <c r="L89" s="225"/>
      <c r="M89" s="239"/>
      <c r="N89" s="261"/>
    </row>
    <row r="90" spans="1:14" ht="28.5" customHeight="1" x14ac:dyDescent="0.15">
      <c r="A90" s="225"/>
      <c r="B90" s="224" t="s">
        <v>61</v>
      </c>
      <c r="C90" s="19">
        <v>5304051303</v>
      </c>
      <c r="D90" s="36" t="s">
        <v>280</v>
      </c>
      <c r="E90" s="2" t="s">
        <v>0</v>
      </c>
      <c r="F90" s="29">
        <v>2</v>
      </c>
      <c r="G90" s="29" t="s">
        <v>107</v>
      </c>
      <c r="H90" s="29">
        <f>成績!F91</f>
        <v>0</v>
      </c>
      <c r="I90" s="29">
        <v>1</v>
      </c>
      <c r="J90" s="29">
        <f t="shared" si="5"/>
        <v>0</v>
      </c>
      <c r="K90" s="236">
        <f>SUM(J90:J104)</f>
        <v>0</v>
      </c>
      <c r="L90" s="225"/>
      <c r="M90" s="228" t="s">
        <v>286</v>
      </c>
      <c r="N90" s="261"/>
    </row>
    <row r="91" spans="1:14" ht="28.5" customHeight="1" x14ac:dyDescent="0.15">
      <c r="A91" s="225"/>
      <c r="B91" s="225"/>
      <c r="C91" s="25">
        <v>5304051110</v>
      </c>
      <c r="D91" s="3" t="s">
        <v>54</v>
      </c>
      <c r="E91" s="4" t="s">
        <v>0</v>
      </c>
      <c r="F91" s="5">
        <v>2</v>
      </c>
      <c r="G91" s="5" t="s">
        <v>103</v>
      </c>
      <c r="H91" s="5">
        <f>成績!F98</f>
        <v>0</v>
      </c>
      <c r="I91" s="5">
        <v>1</v>
      </c>
      <c r="J91" s="5">
        <f t="shared" si="5"/>
        <v>0</v>
      </c>
      <c r="K91" s="237"/>
      <c r="L91" s="225"/>
      <c r="M91" s="229"/>
      <c r="N91" s="261"/>
    </row>
    <row r="92" spans="1:14" ht="28.5" customHeight="1" x14ac:dyDescent="0.15">
      <c r="A92" s="225"/>
      <c r="B92" s="225"/>
      <c r="C92" s="25">
        <v>5304051309</v>
      </c>
      <c r="D92" s="3" t="s">
        <v>55</v>
      </c>
      <c r="E92" s="4" t="s">
        <v>0</v>
      </c>
      <c r="F92" s="5">
        <v>2</v>
      </c>
      <c r="G92" s="5" t="s">
        <v>103</v>
      </c>
      <c r="H92" s="5">
        <f>成績!F99</f>
        <v>0</v>
      </c>
      <c r="I92" s="5">
        <v>1</v>
      </c>
      <c r="J92" s="5">
        <f t="shared" si="5"/>
        <v>0</v>
      </c>
      <c r="K92" s="237"/>
      <c r="L92" s="225"/>
      <c r="M92" s="229"/>
      <c r="N92" s="261"/>
    </row>
    <row r="93" spans="1:14" ht="28.5" customHeight="1" x14ac:dyDescent="0.15">
      <c r="A93" s="225"/>
      <c r="B93" s="225"/>
      <c r="C93" s="25">
        <v>5304051504</v>
      </c>
      <c r="D93" s="3" t="s">
        <v>271</v>
      </c>
      <c r="E93" s="4" t="s">
        <v>0</v>
      </c>
      <c r="F93" s="5">
        <v>2</v>
      </c>
      <c r="G93" s="5" t="s">
        <v>103</v>
      </c>
      <c r="H93" s="5">
        <f>成績!F100</f>
        <v>0</v>
      </c>
      <c r="I93" s="5">
        <v>1</v>
      </c>
      <c r="J93" s="5">
        <f t="shared" si="5"/>
        <v>0</v>
      </c>
      <c r="K93" s="237"/>
      <c r="L93" s="225"/>
      <c r="M93" s="229"/>
      <c r="N93" s="261"/>
    </row>
    <row r="94" spans="1:14" ht="28.5" customHeight="1" x14ac:dyDescent="0.15">
      <c r="A94" s="225"/>
      <c r="B94" s="225"/>
      <c r="C94" s="25">
        <v>5304051308</v>
      </c>
      <c r="D94" s="3" t="s">
        <v>222</v>
      </c>
      <c r="E94" s="4" t="s">
        <v>0</v>
      </c>
      <c r="F94" s="5">
        <v>2</v>
      </c>
      <c r="G94" s="5" t="s">
        <v>103</v>
      </c>
      <c r="H94" s="5">
        <f>成績!F101</f>
        <v>0</v>
      </c>
      <c r="I94" s="5">
        <v>1</v>
      </c>
      <c r="J94" s="5">
        <f t="shared" si="5"/>
        <v>0</v>
      </c>
      <c r="K94" s="237"/>
      <c r="L94" s="225"/>
      <c r="M94" s="229"/>
      <c r="N94" s="261"/>
    </row>
    <row r="95" spans="1:14" ht="28.5" customHeight="1" x14ac:dyDescent="0.15">
      <c r="A95" s="225"/>
      <c r="B95" s="225"/>
      <c r="C95" s="25">
        <v>5304051505</v>
      </c>
      <c r="D95" s="3" t="s">
        <v>56</v>
      </c>
      <c r="E95" s="4" t="s">
        <v>0</v>
      </c>
      <c r="F95" s="5">
        <v>2</v>
      </c>
      <c r="G95" s="5" t="s">
        <v>103</v>
      </c>
      <c r="H95" s="5">
        <f>成績!F102</f>
        <v>0</v>
      </c>
      <c r="I95" s="5">
        <v>1</v>
      </c>
      <c r="J95" s="5">
        <f t="shared" si="5"/>
        <v>0</v>
      </c>
      <c r="K95" s="237"/>
      <c r="L95" s="225"/>
      <c r="M95" s="229"/>
      <c r="N95" s="261"/>
    </row>
    <row r="96" spans="1:14" ht="28.5" customHeight="1" x14ac:dyDescent="0.15">
      <c r="A96" s="225"/>
      <c r="B96" s="225"/>
      <c r="C96" s="25">
        <v>5304051506</v>
      </c>
      <c r="D96" s="3" t="s">
        <v>58</v>
      </c>
      <c r="E96" s="4" t="s">
        <v>0</v>
      </c>
      <c r="F96" s="5">
        <v>2</v>
      </c>
      <c r="G96" s="5" t="s">
        <v>108</v>
      </c>
      <c r="H96" s="5">
        <f>成績!F103</f>
        <v>0</v>
      </c>
      <c r="I96" s="5">
        <v>1</v>
      </c>
      <c r="J96" s="5">
        <f t="shared" si="5"/>
        <v>0</v>
      </c>
      <c r="K96" s="237"/>
      <c r="L96" s="225"/>
      <c r="M96" s="229"/>
      <c r="N96" s="261"/>
    </row>
    <row r="97" spans="1:14" ht="28.5" customHeight="1" x14ac:dyDescent="0.15">
      <c r="A97" s="225"/>
      <c r="B97" s="225"/>
      <c r="C97" s="25">
        <v>5304051112</v>
      </c>
      <c r="D97" s="3" t="s">
        <v>59</v>
      </c>
      <c r="E97" s="4" t="s">
        <v>0</v>
      </c>
      <c r="F97" s="5">
        <v>2</v>
      </c>
      <c r="G97" s="5" t="s">
        <v>108</v>
      </c>
      <c r="H97" s="5">
        <f>成績!F104</f>
        <v>0</v>
      </c>
      <c r="I97" s="5">
        <v>1</v>
      </c>
      <c r="J97" s="5">
        <f t="shared" si="5"/>
        <v>0</v>
      </c>
      <c r="K97" s="237"/>
      <c r="L97" s="225"/>
      <c r="M97" s="229"/>
      <c r="N97" s="261"/>
    </row>
    <row r="98" spans="1:14" ht="28.5" customHeight="1" x14ac:dyDescent="0.15">
      <c r="A98" s="225"/>
      <c r="B98" s="225"/>
      <c r="C98" s="25" t="s">
        <v>126</v>
      </c>
      <c r="D98" s="3" t="s">
        <v>57</v>
      </c>
      <c r="E98" s="4" t="s">
        <v>0</v>
      </c>
      <c r="F98" s="5">
        <v>2</v>
      </c>
      <c r="G98" s="5" t="s">
        <v>108</v>
      </c>
      <c r="H98" s="5">
        <f>成績!F105</f>
        <v>0</v>
      </c>
      <c r="I98" s="5">
        <v>1</v>
      </c>
      <c r="J98" s="5">
        <f t="shared" si="5"/>
        <v>0</v>
      </c>
      <c r="K98" s="237"/>
      <c r="L98" s="225"/>
      <c r="M98" s="229"/>
      <c r="N98" s="261"/>
    </row>
    <row r="99" spans="1:14" ht="28.5" customHeight="1" x14ac:dyDescent="0.15">
      <c r="A99" s="225"/>
      <c r="B99" s="225"/>
      <c r="C99" s="25"/>
      <c r="D99" s="3" t="s">
        <v>204</v>
      </c>
      <c r="E99" s="4" t="s">
        <v>0</v>
      </c>
      <c r="F99" s="5">
        <v>2</v>
      </c>
      <c r="G99" s="5" t="s">
        <v>102</v>
      </c>
      <c r="H99" s="5">
        <f>成績!F112</f>
        <v>0</v>
      </c>
      <c r="I99" s="5">
        <v>1</v>
      </c>
      <c r="J99" s="5">
        <f t="shared" ref="J99:J101" si="6">IF(ISERROR(H99),0,H99*F99*I99)</f>
        <v>0</v>
      </c>
      <c r="K99" s="237"/>
      <c r="L99" s="225"/>
      <c r="M99" s="229"/>
      <c r="N99" s="73"/>
    </row>
    <row r="100" spans="1:14" ht="28.5" customHeight="1" x14ac:dyDescent="0.15">
      <c r="A100" s="225"/>
      <c r="B100" s="225"/>
      <c r="C100" s="25"/>
      <c r="D100" s="3" t="s">
        <v>300</v>
      </c>
      <c r="E100" s="4" t="s">
        <v>0</v>
      </c>
      <c r="F100" s="5">
        <v>2</v>
      </c>
      <c r="G100" s="5" t="s">
        <v>103</v>
      </c>
      <c r="H100" s="5">
        <f>成績!F113</f>
        <v>0</v>
      </c>
      <c r="I100" s="5">
        <v>1</v>
      </c>
      <c r="J100" s="5">
        <f t="shared" si="6"/>
        <v>0</v>
      </c>
      <c r="K100" s="237"/>
      <c r="L100" s="225"/>
      <c r="M100" s="229"/>
      <c r="N100" s="73"/>
    </row>
    <row r="101" spans="1:14" ht="28.5" customHeight="1" x14ac:dyDescent="0.15">
      <c r="A101" s="225"/>
      <c r="B101" s="225"/>
      <c r="C101" s="25"/>
      <c r="D101" s="3" t="s">
        <v>301</v>
      </c>
      <c r="E101" s="4" t="s">
        <v>0</v>
      </c>
      <c r="F101" s="5">
        <v>2</v>
      </c>
      <c r="G101" s="5" t="s">
        <v>103</v>
      </c>
      <c r="H101" s="5">
        <f>成績!F114</f>
        <v>0</v>
      </c>
      <c r="I101" s="5">
        <v>1</v>
      </c>
      <c r="J101" s="5">
        <f t="shared" si="6"/>
        <v>0</v>
      </c>
      <c r="K101" s="237"/>
      <c r="L101" s="225"/>
      <c r="M101" s="229"/>
      <c r="N101" s="73"/>
    </row>
    <row r="102" spans="1:14" ht="28.5" customHeight="1" x14ac:dyDescent="0.15">
      <c r="A102" s="225"/>
      <c r="B102" s="225"/>
      <c r="C102" s="25"/>
      <c r="D102" s="3" t="s">
        <v>80</v>
      </c>
      <c r="E102" s="4" t="s">
        <v>0</v>
      </c>
      <c r="F102" s="5">
        <v>2</v>
      </c>
      <c r="G102" s="5" t="s">
        <v>104</v>
      </c>
      <c r="H102" s="5">
        <f>成績!F109</f>
        <v>0</v>
      </c>
      <c r="I102" s="5">
        <v>1</v>
      </c>
      <c r="J102" s="5">
        <f t="shared" si="5"/>
        <v>0</v>
      </c>
      <c r="K102" s="237"/>
      <c r="L102" s="225"/>
      <c r="M102" s="229"/>
    </row>
    <row r="103" spans="1:14" ht="28.5" customHeight="1" x14ac:dyDescent="0.15">
      <c r="A103" s="225"/>
      <c r="B103" s="225"/>
      <c r="C103" s="24"/>
      <c r="D103" s="61" t="s">
        <v>89</v>
      </c>
      <c r="E103" s="4" t="s">
        <v>88</v>
      </c>
      <c r="F103" s="5">
        <v>2</v>
      </c>
      <c r="G103" s="5"/>
      <c r="H103" s="5">
        <f>成績!F120</f>
        <v>0</v>
      </c>
      <c r="I103" s="5">
        <v>1</v>
      </c>
      <c r="J103" s="5">
        <f t="shared" si="5"/>
        <v>0</v>
      </c>
      <c r="K103" s="237"/>
      <c r="L103" s="225"/>
      <c r="M103" s="229"/>
    </row>
    <row r="104" spans="1:14" ht="28.5" customHeight="1" x14ac:dyDescent="0.15">
      <c r="A104" s="225"/>
      <c r="B104" s="226"/>
      <c r="C104" s="24"/>
      <c r="D104" s="61" t="s">
        <v>90</v>
      </c>
      <c r="E104" s="4" t="s">
        <v>88</v>
      </c>
      <c r="F104" s="5">
        <v>2</v>
      </c>
      <c r="G104" s="5"/>
      <c r="H104" s="5">
        <f>成績!F121</f>
        <v>0</v>
      </c>
      <c r="I104" s="5">
        <v>1</v>
      </c>
      <c r="J104" s="5">
        <f t="shared" si="5"/>
        <v>0</v>
      </c>
      <c r="K104" s="238"/>
      <c r="L104" s="225"/>
      <c r="M104" s="230"/>
    </row>
    <row r="105" spans="1:14" ht="28.5" customHeight="1" x14ac:dyDescent="0.15">
      <c r="A105" s="220" t="s">
        <v>125</v>
      </c>
      <c r="B105" s="220" t="s">
        <v>63</v>
      </c>
      <c r="C105" s="19">
        <v>5302051707</v>
      </c>
      <c r="D105" s="1" t="s">
        <v>31</v>
      </c>
      <c r="E105" s="2" t="s">
        <v>1</v>
      </c>
      <c r="F105" s="2">
        <v>2</v>
      </c>
      <c r="G105" s="2" t="s">
        <v>103</v>
      </c>
      <c r="H105" s="2">
        <f>H68</f>
        <v>0</v>
      </c>
      <c r="I105" s="2">
        <v>1</v>
      </c>
      <c r="J105" s="2">
        <f t="shared" ref="J105:J119" si="7">IF(ISERROR(H105),0,H105*F105*I105)</f>
        <v>0</v>
      </c>
      <c r="K105" s="224">
        <f>SUM(J105:J108)</f>
        <v>0</v>
      </c>
      <c r="L105" s="224">
        <f>SUM(K105:K120)</f>
        <v>0</v>
      </c>
      <c r="M105" s="220" t="s">
        <v>285</v>
      </c>
    </row>
    <row r="106" spans="1:14" ht="28.5" customHeight="1" x14ac:dyDescent="0.15">
      <c r="A106" s="221"/>
      <c r="B106" s="221"/>
      <c r="C106" s="21">
        <v>5302051722</v>
      </c>
      <c r="D106" s="3" t="s">
        <v>30</v>
      </c>
      <c r="E106" s="4" t="s">
        <v>1</v>
      </c>
      <c r="F106" s="5">
        <v>1</v>
      </c>
      <c r="G106" s="5" t="s">
        <v>106</v>
      </c>
      <c r="H106" s="5">
        <f>H65</f>
        <v>0</v>
      </c>
      <c r="I106" s="5">
        <v>1</v>
      </c>
      <c r="J106" s="5">
        <f t="shared" si="7"/>
        <v>0</v>
      </c>
      <c r="K106" s="225"/>
      <c r="L106" s="225"/>
      <c r="M106" s="243"/>
    </row>
    <row r="107" spans="1:14" ht="28.5" customHeight="1" x14ac:dyDescent="0.15">
      <c r="A107" s="221"/>
      <c r="B107" s="221"/>
      <c r="C107" s="21">
        <v>5302051605</v>
      </c>
      <c r="D107" s="3" t="s">
        <v>281</v>
      </c>
      <c r="E107" s="4" t="s">
        <v>1</v>
      </c>
      <c r="F107" s="5">
        <v>2</v>
      </c>
      <c r="G107" s="5" t="s">
        <v>103</v>
      </c>
      <c r="H107" s="5">
        <f>成績!F64</f>
        <v>0</v>
      </c>
      <c r="I107" s="5">
        <v>1</v>
      </c>
      <c r="J107" s="5">
        <f t="shared" si="7"/>
        <v>0</v>
      </c>
      <c r="K107" s="225"/>
      <c r="L107" s="225"/>
      <c r="M107" s="243"/>
    </row>
    <row r="108" spans="1:14" ht="28.5" customHeight="1" x14ac:dyDescent="0.15">
      <c r="A108" s="221"/>
      <c r="B108" s="222"/>
      <c r="C108" s="34"/>
      <c r="D108" s="32" t="s">
        <v>62</v>
      </c>
      <c r="E108" s="28" t="s">
        <v>1</v>
      </c>
      <c r="F108" s="33">
        <v>6</v>
      </c>
      <c r="G108" s="33" t="s">
        <v>104</v>
      </c>
      <c r="H108" s="33">
        <f>H40</f>
        <v>0</v>
      </c>
      <c r="I108" s="33">
        <v>0.5</v>
      </c>
      <c r="J108" s="33">
        <f t="shared" si="7"/>
        <v>0</v>
      </c>
      <c r="K108" s="226"/>
      <c r="L108" s="225"/>
      <c r="M108" s="244"/>
    </row>
    <row r="109" spans="1:14" ht="28.5" customHeight="1" x14ac:dyDescent="0.15">
      <c r="A109" s="221"/>
      <c r="B109" s="220" t="s">
        <v>64</v>
      </c>
      <c r="C109" s="25"/>
      <c r="D109" s="3" t="s">
        <v>62</v>
      </c>
      <c r="E109" s="4" t="s">
        <v>1</v>
      </c>
      <c r="F109" s="5">
        <v>6</v>
      </c>
      <c r="G109" s="5" t="s">
        <v>104</v>
      </c>
      <c r="H109" s="5">
        <f>H108</f>
        <v>0</v>
      </c>
      <c r="I109" s="5">
        <v>0.5</v>
      </c>
      <c r="J109" s="5">
        <f t="shared" si="7"/>
        <v>0</v>
      </c>
      <c r="K109" s="236">
        <f>SUM(J109:J111)</f>
        <v>0</v>
      </c>
      <c r="L109" s="225"/>
      <c r="M109" s="239" t="s">
        <v>284</v>
      </c>
    </row>
    <row r="110" spans="1:14" ht="28.5" customHeight="1" x14ac:dyDescent="0.15">
      <c r="A110" s="221"/>
      <c r="B110" s="223"/>
      <c r="C110" s="25">
        <v>5302051605</v>
      </c>
      <c r="D110" s="3" t="s">
        <v>281</v>
      </c>
      <c r="E110" s="4" t="s">
        <v>1</v>
      </c>
      <c r="F110" s="5">
        <v>2</v>
      </c>
      <c r="G110" s="5" t="s">
        <v>103</v>
      </c>
      <c r="H110" s="5">
        <f>H107</f>
        <v>0</v>
      </c>
      <c r="I110" s="5">
        <v>1</v>
      </c>
      <c r="J110" s="5">
        <f t="shared" si="7"/>
        <v>0</v>
      </c>
      <c r="K110" s="237"/>
      <c r="L110" s="225"/>
      <c r="M110" s="245"/>
    </row>
    <row r="111" spans="1:14" ht="28.5" customHeight="1" x14ac:dyDescent="0.15">
      <c r="A111" s="221"/>
      <c r="B111" s="223"/>
      <c r="C111" s="25">
        <v>5302051604</v>
      </c>
      <c r="D111" s="32" t="s">
        <v>282</v>
      </c>
      <c r="E111" s="28" t="s">
        <v>1</v>
      </c>
      <c r="F111" s="33">
        <v>2</v>
      </c>
      <c r="G111" s="33" t="s">
        <v>102</v>
      </c>
      <c r="H111" s="33">
        <f>成績!F62</f>
        <v>0</v>
      </c>
      <c r="I111" s="33">
        <v>1</v>
      </c>
      <c r="J111" s="38">
        <f t="shared" si="7"/>
        <v>0</v>
      </c>
      <c r="K111" s="237"/>
      <c r="L111" s="225"/>
      <c r="M111" s="245"/>
    </row>
    <row r="112" spans="1:14" ht="28.5" customHeight="1" x14ac:dyDescent="0.15">
      <c r="A112" s="221"/>
      <c r="B112" s="220" t="s">
        <v>65</v>
      </c>
      <c r="C112" s="25">
        <v>5303051122</v>
      </c>
      <c r="D112" s="3" t="s">
        <v>40</v>
      </c>
      <c r="E112" s="4" t="s">
        <v>2</v>
      </c>
      <c r="F112" s="5">
        <v>1</v>
      </c>
      <c r="G112" s="5" t="s">
        <v>106</v>
      </c>
      <c r="H112" s="5">
        <f t="shared" ref="H112:H117" si="8">H75</f>
        <v>0</v>
      </c>
      <c r="I112" s="5">
        <v>1</v>
      </c>
      <c r="J112" s="5">
        <f t="shared" si="7"/>
        <v>0</v>
      </c>
      <c r="K112" s="236">
        <f>SUM(J112:J120)</f>
        <v>0</v>
      </c>
      <c r="L112" s="225"/>
      <c r="M112" s="239" t="s">
        <v>283</v>
      </c>
    </row>
    <row r="113" spans="1:13" ht="28.5" customHeight="1" x14ac:dyDescent="0.15">
      <c r="A113" s="221"/>
      <c r="B113" s="223"/>
      <c r="C113" s="25">
        <v>5303051203</v>
      </c>
      <c r="D113" s="3" t="s">
        <v>41</v>
      </c>
      <c r="E113" s="4" t="s">
        <v>2</v>
      </c>
      <c r="F113" s="5">
        <v>1</v>
      </c>
      <c r="G113" s="5" t="s">
        <v>106</v>
      </c>
      <c r="H113" s="5">
        <f t="shared" si="8"/>
        <v>0</v>
      </c>
      <c r="I113" s="5">
        <v>1</v>
      </c>
      <c r="J113" s="5">
        <f t="shared" si="7"/>
        <v>0</v>
      </c>
      <c r="K113" s="237"/>
      <c r="L113" s="225"/>
      <c r="M113" s="239"/>
    </row>
    <row r="114" spans="1:13" ht="28.5" customHeight="1" x14ac:dyDescent="0.15">
      <c r="A114" s="221"/>
      <c r="B114" s="223"/>
      <c r="C114" s="25">
        <v>5303051108</v>
      </c>
      <c r="D114" s="3" t="s">
        <v>42</v>
      </c>
      <c r="E114" s="4" t="s">
        <v>2</v>
      </c>
      <c r="F114" s="5">
        <v>1</v>
      </c>
      <c r="G114" s="5" t="s">
        <v>107</v>
      </c>
      <c r="H114" s="5">
        <f t="shared" si="8"/>
        <v>0</v>
      </c>
      <c r="I114" s="5">
        <v>1</v>
      </c>
      <c r="J114" s="5">
        <f t="shared" si="7"/>
        <v>0</v>
      </c>
      <c r="K114" s="237"/>
      <c r="L114" s="225"/>
      <c r="M114" s="239"/>
    </row>
    <row r="115" spans="1:13" ht="28.5" customHeight="1" x14ac:dyDescent="0.15">
      <c r="A115" s="221"/>
      <c r="B115" s="223"/>
      <c r="C115" s="25">
        <v>5303051224</v>
      </c>
      <c r="D115" s="3" t="s">
        <v>43</v>
      </c>
      <c r="E115" s="4" t="s">
        <v>2</v>
      </c>
      <c r="F115" s="5">
        <v>1</v>
      </c>
      <c r="G115" s="5" t="s">
        <v>107</v>
      </c>
      <c r="H115" s="5">
        <f t="shared" si="8"/>
        <v>0</v>
      </c>
      <c r="I115" s="5">
        <v>1</v>
      </c>
      <c r="J115" s="5">
        <f t="shared" si="7"/>
        <v>0</v>
      </c>
      <c r="K115" s="237"/>
      <c r="L115" s="225"/>
      <c r="M115" s="239"/>
    </row>
    <row r="116" spans="1:13" ht="28.5" customHeight="1" x14ac:dyDescent="0.15">
      <c r="A116" s="221"/>
      <c r="B116" s="223"/>
      <c r="C116" s="25">
        <v>5303051127</v>
      </c>
      <c r="D116" s="3" t="s">
        <v>44</v>
      </c>
      <c r="E116" s="4" t="s">
        <v>2</v>
      </c>
      <c r="F116" s="5">
        <v>1</v>
      </c>
      <c r="G116" s="5" t="s">
        <v>102</v>
      </c>
      <c r="H116" s="5">
        <f t="shared" si="8"/>
        <v>0</v>
      </c>
      <c r="I116" s="5">
        <v>1</v>
      </c>
      <c r="J116" s="5">
        <f t="shared" si="7"/>
        <v>0</v>
      </c>
      <c r="K116" s="237"/>
      <c r="L116" s="225"/>
      <c r="M116" s="239"/>
    </row>
    <row r="117" spans="1:13" ht="28.5" customHeight="1" x14ac:dyDescent="0.15">
      <c r="A117" s="221"/>
      <c r="B117" s="223"/>
      <c r="C117" s="25">
        <v>5303051227</v>
      </c>
      <c r="D117" s="3" t="s">
        <v>45</v>
      </c>
      <c r="E117" s="4" t="s">
        <v>2</v>
      </c>
      <c r="F117" s="5">
        <v>1</v>
      </c>
      <c r="G117" s="5" t="s">
        <v>102</v>
      </c>
      <c r="H117" s="5">
        <f t="shared" si="8"/>
        <v>0</v>
      </c>
      <c r="I117" s="5">
        <v>1</v>
      </c>
      <c r="J117" s="5">
        <f t="shared" si="7"/>
        <v>0</v>
      </c>
      <c r="K117" s="237"/>
      <c r="L117" s="225"/>
      <c r="M117" s="239"/>
    </row>
    <row r="118" spans="1:13" ht="28.5" customHeight="1" x14ac:dyDescent="0.15">
      <c r="A118" s="221"/>
      <c r="B118" s="223"/>
      <c r="C118" s="25">
        <v>5302051605</v>
      </c>
      <c r="D118" s="3" t="s">
        <v>281</v>
      </c>
      <c r="E118" s="4" t="s">
        <v>1</v>
      </c>
      <c r="F118" s="5">
        <v>2</v>
      </c>
      <c r="G118" s="5" t="s">
        <v>103</v>
      </c>
      <c r="H118" s="5">
        <f>H107</f>
        <v>0</v>
      </c>
      <c r="I118" s="5">
        <v>1</v>
      </c>
      <c r="J118" s="5">
        <f t="shared" si="7"/>
        <v>0</v>
      </c>
      <c r="K118" s="237"/>
      <c r="L118" s="225"/>
      <c r="M118" s="239"/>
    </row>
    <row r="119" spans="1:13" ht="28.5" customHeight="1" x14ac:dyDescent="0.15">
      <c r="A119" s="221"/>
      <c r="B119" s="223"/>
      <c r="C119" s="25">
        <v>5302051604</v>
      </c>
      <c r="D119" s="32" t="s">
        <v>282</v>
      </c>
      <c r="E119" s="28" t="s">
        <v>1</v>
      </c>
      <c r="F119" s="33">
        <v>2</v>
      </c>
      <c r="G119" s="33" t="s">
        <v>102</v>
      </c>
      <c r="H119" s="33">
        <f>H111</f>
        <v>0</v>
      </c>
      <c r="I119" s="33">
        <v>1</v>
      </c>
      <c r="J119" s="38">
        <f t="shared" si="7"/>
        <v>0</v>
      </c>
      <c r="K119" s="237"/>
      <c r="L119" s="225"/>
      <c r="M119" s="239"/>
    </row>
    <row r="120" spans="1:13" ht="28.5" customHeight="1" x14ac:dyDescent="0.15">
      <c r="A120" s="222"/>
      <c r="B120" s="227"/>
      <c r="C120" s="25"/>
      <c r="D120" s="3" t="s">
        <v>123</v>
      </c>
      <c r="E120" s="4"/>
      <c r="F120" s="5">
        <v>1</v>
      </c>
      <c r="G120" s="5"/>
      <c r="H120" s="5">
        <f>ROUND(IF(DATA!B33=0, 0, DATA!B35),0)</f>
        <v>0</v>
      </c>
      <c r="I120" s="37">
        <v>1</v>
      </c>
      <c r="J120" s="37">
        <f>F120*H120*I120</f>
        <v>0</v>
      </c>
      <c r="K120" s="237"/>
      <c r="L120" s="226"/>
      <c r="M120" s="239"/>
    </row>
    <row r="121" spans="1:13" ht="28.5" customHeight="1" x14ac:dyDescent="0.15">
      <c r="A121" s="224" t="s">
        <v>77</v>
      </c>
      <c r="B121" s="224" t="s">
        <v>67</v>
      </c>
      <c r="C121" s="19">
        <v>675001</v>
      </c>
      <c r="D121" s="141" t="s">
        <v>66</v>
      </c>
      <c r="E121" s="74" t="s">
        <v>1</v>
      </c>
      <c r="F121" s="142">
        <v>2</v>
      </c>
      <c r="G121" s="82" t="s">
        <v>101</v>
      </c>
      <c r="H121" s="82">
        <f>H56</f>
        <v>0</v>
      </c>
      <c r="I121" s="82">
        <f>1/2</f>
        <v>0.5</v>
      </c>
      <c r="J121" s="82">
        <f>IF(ISERROR(H121),0,H121*F121*I121)</f>
        <v>0</v>
      </c>
      <c r="K121" s="255">
        <f>SUM(J121:J126)</f>
        <v>0</v>
      </c>
      <c r="L121" s="255">
        <f>SUM(K121:K137)</f>
        <v>0</v>
      </c>
      <c r="M121" s="224" t="s">
        <v>287</v>
      </c>
    </row>
    <row r="122" spans="1:13" ht="28.5" customHeight="1" x14ac:dyDescent="0.15">
      <c r="A122" s="225"/>
      <c r="B122" s="225"/>
      <c r="C122" s="21">
        <v>5302051605</v>
      </c>
      <c r="D122" s="3" t="s">
        <v>281</v>
      </c>
      <c r="E122" s="76" t="s">
        <v>1</v>
      </c>
      <c r="F122" s="77">
        <v>2</v>
      </c>
      <c r="G122" s="78" t="s">
        <v>103</v>
      </c>
      <c r="H122" s="78">
        <f>H107</f>
        <v>0</v>
      </c>
      <c r="I122" s="78">
        <v>0.5</v>
      </c>
      <c r="J122" s="78">
        <f t="shared" ref="J122:J137" si="9">IF(ISERROR(H122),0,H122*F122*I122)</f>
        <v>0</v>
      </c>
      <c r="K122" s="258"/>
      <c r="L122" s="256"/>
      <c r="M122" s="225"/>
    </row>
    <row r="123" spans="1:13" ht="28.5" customHeight="1" x14ac:dyDescent="0.15">
      <c r="A123" s="225"/>
      <c r="B123" s="225"/>
      <c r="C123" s="21">
        <v>5304051900</v>
      </c>
      <c r="D123" s="75" t="s">
        <v>9</v>
      </c>
      <c r="E123" s="76" t="s">
        <v>0</v>
      </c>
      <c r="F123" s="77">
        <v>1</v>
      </c>
      <c r="G123" s="78" t="s">
        <v>102</v>
      </c>
      <c r="H123" s="78">
        <f>H14</f>
        <v>0</v>
      </c>
      <c r="I123" s="78">
        <v>0.3</v>
      </c>
      <c r="J123" s="78">
        <f t="shared" si="9"/>
        <v>0</v>
      </c>
      <c r="K123" s="258"/>
      <c r="L123" s="256"/>
      <c r="M123" s="225"/>
    </row>
    <row r="124" spans="1:13" ht="28.5" customHeight="1" x14ac:dyDescent="0.15">
      <c r="A124" s="225"/>
      <c r="B124" s="225"/>
      <c r="C124" s="21"/>
      <c r="D124" s="3" t="s">
        <v>241</v>
      </c>
      <c r="E124" s="76" t="s">
        <v>1</v>
      </c>
      <c r="F124" s="77">
        <v>1</v>
      </c>
      <c r="G124" s="78"/>
      <c r="H124" s="5">
        <f>成績!F35</f>
        <v>0</v>
      </c>
      <c r="I124" s="78">
        <v>1</v>
      </c>
      <c r="J124" s="78">
        <f t="shared" si="9"/>
        <v>0</v>
      </c>
      <c r="K124" s="258"/>
      <c r="L124" s="256"/>
      <c r="M124" s="225"/>
    </row>
    <row r="125" spans="1:13" ht="28.5" customHeight="1" x14ac:dyDescent="0.15">
      <c r="A125" s="225"/>
      <c r="B125" s="225"/>
      <c r="C125" s="21"/>
      <c r="D125" s="75" t="s">
        <v>62</v>
      </c>
      <c r="E125" s="76" t="s">
        <v>1</v>
      </c>
      <c r="F125" s="77">
        <v>6</v>
      </c>
      <c r="G125" s="78" t="s">
        <v>104</v>
      </c>
      <c r="H125" s="78">
        <f>H40</f>
        <v>0</v>
      </c>
      <c r="I125" s="78">
        <f>1/2</f>
        <v>0.5</v>
      </c>
      <c r="J125" s="78">
        <f t="shared" si="9"/>
        <v>0</v>
      </c>
      <c r="K125" s="258"/>
      <c r="L125" s="256"/>
      <c r="M125" s="225"/>
    </row>
    <row r="126" spans="1:13" ht="28.5" customHeight="1" x14ac:dyDescent="0.15">
      <c r="A126" s="225"/>
      <c r="B126" s="226"/>
      <c r="C126" s="34">
        <v>5302051707</v>
      </c>
      <c r="D126" s="79" t="s">
        <v>31</v>
      </c>
      <c r="E126" s="80" t="s">
        <v>1</v>
      </c>
      <c r="F126" s="81">
        <v>2</v>
      </c>
      <c r="G126" s="81" t="s">
        <v>103</v>
      </c>
      <c r="H126" s="85">
        <f>H68</f>
        <v>0</v>
      </c>
      <c r="I126" s="85">
        <v>1</v>
      </c>
      <c r="J126" s="85">
        <f t="shared" si="9"/>
        <v>0</v>
      </c>
      <c r="K126" s="259"/>
      <c r="L126" s="256"/>
      <c r="M126" s="226"/>
    </row>
    <row r="127" spans="1:13" ht="28.5" customHeight="1" x14ac:dyDescent="0.15">
      <c r="A127" s="225"/>
      <c r="B127" s="224" t="s">
        <v>69</v>
      </c>
      <c r="C127" s="25" t="s">
        <v>109</v>
      </c>
      <c r="D127" s="3" t="s">
        <v>257</v>
      </c>
      <c r="E127" s="76" t="s">
        <v>1</v>
      </c>
      <c r="F127" s="78">
        <v>1</v>
      </c>
      <c r="G127" s="78" t="s">
        <v>101</v>
      </c>
      <c r="H127" s="82">
        <f>成績!F27</f>
        <v>0</v>
      </c>
      <c r="I127" s="82">
        <v>1</v>
      </c>
      <c r="J127" s="82">
        <f t="shared" si="9"/>
        <v>0</v>
      </c>
      <c r="K127" s="231">
        <f>SUM(J127:J137)</f>
        <v>0</v>
      </c>
      <c r="L127" s="256"/>
      <c r="M127" s="224" t="s">
        <v>189</v>
      </c>
    </row>
    <row r="128" spans="1:13" ht="28.5" customHeight="1" x14ac:dyDescent="0.15">
      <c r="A128" s="225"/>
      <c r="B128" s="225"/>
      <c r="C128" s="25" t="s">
        <v>110</v>
      </c>
      <c r="D128" s="3" t="s">
        <v>258</v>
      </c>
      <c r="E128" s="76" t="s">
        <v>1</v>
      </c>
      <c r="F128" s="78">
        <v>1</v>
      </c>
      <c r="G128" s="78" t="s">
        <v>101</v>
      </c>
      <c r="H128" s="78">
        <f>成績!F28</f>
        <v>0</v>
      </c>
      <c r="I128" s="78">
        <v>1</v>
      </c>
      <c r="J128" s="78">
        <f t="shared" si="9"/>
        <v>0</v>
      </c>
      <c r="K128" s="232"/>
      <c r="L128" s="256"/>
      <c r="M128" s="225"/>
    </row>
    <row r="129" spans="1:13" ht="28.5" customHeight="1" x14ac:dyDescent="0.15">
      <c r="A129" s="225"/>
      <c r="B129" s="225"/>
      <c r="C129" s="25" t="s">
        <v>111</v>
      </c>
      <c r="D129" s="3" t="s">
        <v>259</v>
      </c>
      <c r="E129" s="76" t="s">
        <v>1</v>
      </c>
      <c r="F129" s="78">
        <v>1</v>
      </c>
      <c r="G129" s="78" t="s">
        <v>179</v>
      </c>
      <c r="H129" s="78">
        <f>成績!F29</f>
        <v>0</v>
      </c>
      <c r="I129" s="78">
        <v>1</v>
      </c>
      <c r="J129" s="78">
        <f t="shared" si="9"/>
        <v>0</v>
      </c>
      <c r="K129" s="232"/>
      <c r="L129" s="256"/>
      <c r="M129" s="225"/>
    </row>
    <row r="130" spans="1:13" ht="28.5" customHeight="1" x14ac:dyDescent="0.15">
      <c r="A130" s="225"/>
      <c r="B130" s="225"/>
      <c r="C130" s="25"/>
      <c r="D130" s="3" t="s">
        <v>260</v>
      </c>
      <c r="E130" s="76" t="s">
        <v>1</v>
      </c>
      <c r="F130" s="78">
        <v>1</v>
      </c>
      <c r="G130" s="78" t="s">
        <v>179</v>
      </c>
      <c r="H130" s="78">
        <f>成績!F30</f>
        <v>0</v>
      </c>
      <c r="I130" s="78">
        <v>1</v>
      </c>
      <c r="J130" s="78">
        <f>IF(ISERROR(H130),0,H130*F130*I130)</f>
        <v>0</v>
      </c>
      <c r="K130" s="232"/>
      <c r="L130" s="256"/>
      <c r="M130" s="225"/>
    </row>
    <row r="131" spans="1:13" ht="28.5" customHeight="1" x14ac:dyDescent="0.15">
      <c r="A131" s="225"/>
      <c r="B131" s="225"/>
      <c r="C131" s="25"/>
      <c r="D131" s="75" t="s">
        <v>167</v>
      </c>
      <c r="E131" s="76" t="s">
        <v>0</v>
      </c>
      <c r="F131" s="78">
        <v>1</v>
      </c>
      <c r="G131" s="77" t="s">
        <v>106</v>
      </c>
      <c r="H131" s="83">
        <f>IF(ISERROR(成績!F52),0,成績!F52)</f>
        <v>0</v>
      </c>
      <c r="I131" s="84">
        <v>1</v>
      </c>
      <c r="J131" s="78">
        <f>IF(ISERROR(H131),0,H131*F131*I131)</f>
        <v>0</v>
      </c>
      <c r="K131" s="232"/>
      <c r="L131" s="256"/>
      <c r="M131" s="225"/>
    </row>
    <row r="132" spans="1:13" ht="28.5" customHeight="1" x14ac:dyDescent="0.15">
      <c r="A132" s="225"/>
      <c r="B132" s="225"/>
      <c r="C132" s="25">
        <v>5301031702</v>
      </c>
      <c r="D132" s="75" t="s">
        <v>68</v>
      </c>
      <c r="E132" s="76" t="s">
        <v>0</v>
      </c>
      <c r="F132" s="78">
        <v>2</v>
      </c>
      <c r="G132" s="78" t="s">
        <v>103</v>
      </c>
      <c r="H132" s="78">
        <f>成績!F54</f>
        <v>0</v>
      </c>
      <c r="I132" s="78">
        <v>1</v>
      </c>
      <c r="J132" s="78">
        <f t="shared" si="9"/>
        <v>0</v>
      </c>
      <c r="K132" s="232"/>
      <c r="L132" s="256"/>
      <c r="M132" s="225"/>
    </row>
    <row r="133" spans="1:13" ht="28.5" customHeight="1" x14ac:dyDescent="0.15">
      <c r="A133" s="225"/>
      <c r="B133" s="225"/>
      <c r="C133" s="25"/>
      <c r="D133" s="75" t="s">
        <v>123</v>
      </c>
      <c r="E133" s="76"/>
      <c r="F133" s="78">
        <v>1</v>
      </c>
      <c r="G133" s="78"/>
      <c r="H133" s="5">
        <f>ROUND(IF(DATA!B33=0, 0, DATA!B35),0)</f>
        <v>0</v>
      </c>
      <c r="I133" s="78">
        <v>2</v>
      </c>
      <c r="J133" s="78">
        <f t="shared" si="9"/>
        <v>0</v>
      </c>
      <c r="K133" s="232"/>
      <c r="L133" s="256"/>
      <c r="M133" s="225"/>
    </row>
    <row r="134" spans="1:13" ht="28.5" customHeight="1" x14ac:dyDescent="0.15">
      <c r="A134" s="225"/>
      <c r="B134" s="225"/>
      <c r="C134" s="26"/>
      <c r="D134" s="8" t="s">
        <v>239</v>
      </c>
      <c r="E134" s="76" t="s">
        <v>88</v>
      </c>
      <c r="F134" s="78">
        <v>1</v>
      </c>
      <c r="G134" s="78"/>
      <c r="H134" s="78">
        <f>H10</f>
        <v>0</v>
      </c>
      <c r="I134" s="78">
        <v>1</v>
      </c>
      <c r="J134" s="78">
        <f t="shared" si="9"/>
        <v>0</v>
      </c>
      <c r="K134" s="232"/>
      <c r="L134" s="256"/>
      <c r="M134" s="225"/>
    </row>
    <row r="135" spans="1:13" ht="28.5" customHeight="1" x14ac:dyDescent="0.15">
      <c r="A135" s="225"/>
      <c r="B135" s="225"/>
      <c r="C135" s="26"/>
      <c r="D135" s="8" t="s">
        <v>293</v>
      </c>
      <c r="E135" s="76" t="s">
        <v>88</v>
      </c>
      <c r="F135" s="78">
        <v>1</v>
      </c>
      <c r="G135" s="5" t="s">
        <v>295</v>
      </c>
      <c r="H135" s="78">
        <f>成績!F111</f>
        <v>0</v>
      </c>
      <c r="I135" s="78">
        <v>1</v>
      </c>
      <c r="J135" s="78">
        <f t="shared" si="9"/>
        <v>0</v>
      </c>
      <c r="K135" s="232"/>
      <c r="L135" s="256"/>
      <c r="M135" s="225"/>
    </row>
    <row r="136" spans="1:13" ht="28.5" customHeight="1" x14ac:dyDescent="0.15">
      <c r="A136" s="225"/>
      <c r="B136" s="225"/>
      <c r="C136" s="150"/>
      <c r="D136" s="8" t="s">
        <v>275</v>
      </c>
      <c r="E136" s="76" t="s">
        <v>88</v>
      </c>
      <c r="F136" s="78">
        <v>2</v>
      </c>
      <c r="G136" s="78"/>
      <c r="H136" s="78">
        <f>成績!F118</f>
        <v>0</v>
      </c>
      <c r="I136" s="78">
        <v>1</v>
      </c>
      <c r="J136" s="78">
        <f t="shared" si="9"/>
        <v>0</v>
      </c>
      <c r="K136" s="232"/>
      <c r="L136" s="256"/>
      <c r="M136" s="225"/>
    </row>
    <row r="137" spans="1:13" ht="28.5" customHeight="1" x14ac:dyDescent="0.15">
      <c r="A137" s="226"/>
      <c r="B137" s="226"/>
      <c r="C137" s="148"/>
      <c r="D137" s="32" t="s">
        <v>247</v>
      </c>
      <c r="E137" s="86" t="s">
        <v>88</v>
      </c>
      <c r="F137" s="81">
        <v>2</v>
      </c>
      <c r="G137" s="81"/>
      <c r="H137" s="81">
        <f>成績!F119</f>
        <v>0</v>
      </c>
      <c r="I137" s="81">
        <v>1</v>
      </c>
      <c r="J137" s="85">
        <f t="shared" si="9"/>
        <v>0</v>
      </c>
      <c r="K137" s="233"/>
      <c r="L137" s="257"/>
      <c r="M137" s="226"/>
    </row>
    <row r="138" spans="1:13" x14ac:dyDescent="0.15">
      <c r="A138" s="240" t="s">
        <v>124</v>
      </c>
      <c r="B138" s="246"/>
      <c r="C138" s="247"/>
      <c r="D138" s="247"/>
      <c r="E138" s="247"/>
      <c r="F138" s="247"/>
      <c r="G138" s="247"/>
      <c r="H138" s="247"/>
      <c r="I138" s="247"/>
      <c r="J138" s="247"/>
      <c r="K138" s="247"/>
      <c r="L138" s="247"/>
      <c r="M138" s="248"/>
    </row>
    <row r="139" spans="1:13" x14ac:dyDescent="0.15">
      <c r="A139" s="241"/>
      <c r="B139" s="249"/>
      <c r="C139" s="250"/>
      <c r="D139" s="250"/>
      <c r="E139" s="250"/>
      <c r="F139" s="250"/>
      <c r="G139" s="250"/>
      <c r="H139" s="250"/>
      <c r="I139" s="250"/>
      <c r="J139" s="250"/>
      <c r="K139" s="250"/>
      <c r="L139" s="250"/>
      <c r="M139" s="251"/>
    </row>
    <row r="140" spans="1:13" x14ac:dyDescent="0.15">
      <c r="A140" s="241"/>
      <c r="B140" s="249"/>
      <c r="C140" s="250"/>
      <c r="D140" s="250"/>
      <c r="E140" s="250"/>
      <c r="F140" s="250"/>
      <c r="G140" s="250"/>
      <c r="H140" s="250"/>
      <c r="I140" s="250"/>
      <c r="J140" s="250"/>
      <c r="K140" s="250"/>
      <c r="L140" s="250"/>
      <c r="M140" s="251"/>
    </row>
    <row r="141" spans="1:13" x14ac:dyDescent="0.15">
      <c r="A141" s="241"/>
      <c r="B141" s="249"/>
      <c r="C141" s="250"/>
      <c r="D141" s="250"/>
      <c r="E141" s="250"/>
      <c r="F141" s="250"/>
      <c r="G141" s="250"/>
      <c r="H141" s="250"/>
      <c r="I141" s="250"/>
      <c r="J141" s="250"/>
      <c r="K141" s="250"/>
      <c r="L141" s="250"/>
      <c r="M141" s="251"/>
    </row>
    <row r="142" spans="1:13" x14ac:dyDescent="0.15">
      <c r="A142" s="241"/>
      <c r="B142" s="249"/>
      <c r="C142" s="250"/>
      <c r="D142" s="250"/>
      <c r="E142" s="250"/>
      <c r="F142" s="250"/>
      <c r="G142" s="250"/>
      <c r="H142" s="250"/>
      <c r="I142" s="250"/>
      <c r="J142" s="250"/>
      <c r="K142" s="250"/>
      <c r="L142" s="250"/>
      <c r="M142" s="251"/>
    </row>
    <row r="143" spans="1:13" x14ac:dyDescent="0.15">
      <c r="A143" s="241"/>
      <c r="B143" s="249"/>
      <c r="C143" s="250"/>
      <c r="D143" s="250"/>
      <c r="E143" s="250"/>
      <c r="F143" s="250"/>
      <c r="G143" s="250"/>
      <c r="H143" s="250"/>
      <c r="I143" s="250"/>
      <c r="J143" s="250"/>
      <c r="K143" s="250"/>
      <c r="L143" s="250"/>
      <c r="M143" s="251"/>
    </row>
    <row r="144" spans="1:13" x14ac:dyDescent="0.15">
      <c r="A144" s="241"/>
      <c r="B144" s="249"/>
      <c r="C144" s="250"/>
      <c r="D144" s="250"/>
      <c r="E144" s="250"/>
      <c r="F144" s="250"/>
      <c r="G144" s="250"/>
      <c r="H144" s="250"/>
      <c r="I144" s="250"/>
      <c r="J144" s="250"/>
      <c r="K144" s="250"/>
      <c r="L144" s="250"/>
      <c r="M144" s="251"/>
    </row>
    <row r="145" spans="1:13" x14ac:dyDescent="0.15">
      <c r="A145" s="241"/>
      <c r="B145" s="249"/>
      <c r="C145" s="250"/>
      <c r="D145" s="250"/>
      <c r="E145" s="250"/>
      <c r="F145" s="250"/>
      <c r="G145" s="250"/>
      <c r="H145" s="250"/>
      <c r="I145" s="250"/>
      <c r="J145" s="250"/>
      <c r="K145" s="250"/>
      <c r="L145" s="250"/>
      <c r="M145" s="251"/>
    </row>
    <row r="146" spans="1:13" x14ac:dyDescent="0.15">
      <c r="A146" s="241"/>
      <c r="B146" s="249"/>
      <c r="C146" s="250"/>
      <c r="D146" s="250"/>
      <c r="E146" s="250"/>
      <c r="F146" s="250"/>
      <c r="G146" s="250"/>
      <c r="H146" s="250"/>
      <c r="I146" s="250"/>
      <c r="J146" s="250"/>
      <c r="K146" s="250"/>
      <c r="L146" s="250"/>
      <c r="M146" s="251"/>
    </row>
    <row r="147" spans="1:13" x14ac:dyDescent="0.15">
      <c r="A147" s="241"/>
      <c r="B147" s="249"/>
      <c r="C147" s="250"/>
      <c r="D147" s="250"/>
      <c r="E147" s="250"/>
      <c r="F147" s="250"/>
      <c r="G147" s="250"/>
      <c r="H147" s="250"/>
      <c r="I147" s="250"/>
      <c r="J147" s="250"/>
      <c r="K147" s="250"/>
      <c r="L147" s="250"/>
      <c r="M147" s="251"/>
    </row>
    <row r="148" spans="1:13" x14ac:dyDescent="0.15">
      <c r="A148" s="242"/>
      <c r="B148" s="252"/>
      <c r="C148" s="253"/>
      <c r="D148" s="253"/>
      <c r="E148" s="253"/>
      <c r="F148" s="253"/>
      <c r="G148" s="253"/>
      <c r="H148" s="253"/>
      <c r="I148" s="253"/>
      <c r="J148" s="253"/>
      <c r="K148" s="253"/>
      <c r="L148" s="253"/>
      <c r="M148" s="254"/>
    </row>
    <row r="149" spans="1:13" x14ac:dyDescent="0.15">
      <c r="B149" s="39" t="s">
        <v>185</v>
      </c>
    </row>
  </sheetData>
  <sheetProtection password="CAC5" sheet="1" objects="1" scenarios="1"/>
  <protectedRanges>
    <protectedRange sqref="H24:H26" name="範囲2"/>
    <protectedRange sqref="H37:H39" name="範囲3"/>
    <protectedRange sqref="H103:H104" name="範囲4"/>
  </protectedRanges>
  <mergeCells count="67">
    <mergeCell ref="N17:N38"/>
    <mergeCell ref="N82:N98"/>
    <mergeCell ref="K90:K104"/>
    <mergeCell ref="M83:M89"/>
    <mergeCell ref="K83:K89"/>
    <mergeCell ref="L42:L61"/>
    <mergeCell ref="M42:M50"/>
    <mergeCell ref="M51:M56"/>
    <mergeCell ref="M57:M61"/>
    <mergeCell ref="A138:A148"/>
    <mergeCell ref="B105:B108"/>
    <mergeCell ref="M105:M108"/>
    <mergeCell ref="M109:M111"/>
    <mergeCell ref="M112:M120"/>
    <mergeCell ref="M121:M126"/>
    <mergeCell ref="B109:B111"/>
    <mergeCell ref="B112:B120"/>
    <mergeCell ref="B121:B126"/>
    <mergeCell ref="K112:K120"/>
    <mergeCell ref="B138:M138"/>
    <mergeCell ref="B139:M148"/>
    <mergeCell ref="A121:A137"/>
    <mergeCell ref="M127:M137"/>
    <mergeCell ref="L121:L137"/>
    <mergeCell ref="K121:K126"/>
    <mergeCell ref="A62:A104"/>
    <mergeCell ref="M90:M104"/>
    <mergeCell ref="A105:A120"/>
    <mergeCell ref="L105:L120"/>
    <mergeCell ref="K109:K111"/>
    <mergeCell ref="M62:M68"/>
    <mergeCell ref="K105:K108"/>
    <mergeCell ref="M69:M82"/>
    <mergeCell ref="K69:K82"/>
    <mergeCell ref="L62:L104"/>
    <mergeCell ref="B83:B89"/>
    <mergeCell ref="B90:B104"/>
    <mergeCell ref="B69:B82"/>
    <mergeCell ref="K62:K68"/>
    <mergeCell ref="B57:B61"/>
    <mergeCell ref="B62:B68"/>
    <mergeCell ref="K127:K137"/>
    <mergeCell ref="B127:B137"/>
    <mergeCell ref="A1:D1"/>
    <mergeCell ref="K1:L1"/>
    <mergeCell ref="A42:A61"/>
    <mergeCell ref="B40:B41"/>
    <mergeCell ref="B17:B26"/>
    <mergeCell ref="K17:K26"/>
    <mergeCell ref="L17:L41"/>
    <mergeCell ref="B27:B39"/>
    <mergeCell ref="K42:K50"/>
    <mergeCell ref="K57:K61"/>
    <mergeCell ref="K51:K56"/>
    <mergeCell ref="A3:A16"/>
    <mergeCell ref="B42:B50"/>
    <mergeCell ref="B51:B56"/>
    <mergeCell ref="M3:M12"/>
    <mergeCell ref="M13:M16"/>
    <mergeCell ref="L3:L16"/>
    <mergeCell ref="K3:K12"/>
    <mergeCell ref="K13:K16"/>
    <mergeCell ref="B3:B12"/>
    <mergeCell ref="B13:B16"/>
    <mergeCell ref="M40:M41"/>
    <mergeCell ref="M17:M26"/>
    <mergeCell ref="M27:M39"/>
  </mergeCells>
  <phoneticPr fontId="2"/>
  <dataValidations count="1">
    <dataValidation type="whole" allowBlank="1" showInputMessage="1" showErrorMessage="1" sqref="H103:H104 H11:H12 H24:H26 H37:H39" xr:uid="{00000000-0002-0000-0100-000000000000}">
      <formula1>0</formula1>
      <formula2>100</formula2>
    </dataValidation>
  </dataValidations>
  <printOptions horizontalCentered="1"/>
  <pageMargins left="0.78740157480314965" right="0.6692913385826772" top="0.59055118110236227" bottom="0.59055118110236227" header="0.51181102362204722" footer="0.51181102362204722"/>
  <pageSetup paperSize="9" scale="63" fitToHeight="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K94"/>
  <sheetViews>
    <sheetView showGridLines="0" showRowColHeaders="0" zoomScaleNormal="100" workbookViewId="0">
      <selection activeCell="H2" sqref="H2"/>
    </sheetView>
  </sheetViews>
  <sheetFormatPr defaultRowHeight="13.5" x14ac:dyDescent="0.15"/>
  <cols>
    <col min="1" max="1" width="3.375" customWidth="1"/>
    <col min="3" max="3" width="9.5" bestFit="1" customWidth="1"/>
    <col min="4" max="4" width="10.125" customWidth="1"/>
    <col min="5" max="5" width="9.5" bestFit="1" customWidth="1"/>
    <col min="6" max="6" width="12" customWidth="1"/>
    <col min="7" max="7" width="10.5" style="42" bestFit="1" customWidth="1"/>
    <col min="8" max="9" width="10.5" bestFit="1" customWidth="1"/>
    <col min="10" max="10" width="10.75" bestFit="1" customWidth="1"/>
  </cols>
  <sheetData>
    <row r="1" spans="2:11" ht="27.75" customHeight="1" thickBot="1" x14ac:dyDescent="0.2">
      <c r="B1" s="272" t="str">
        <f>達成度表!A1</f>
        <v>学生番号：，氏名：，平成30(2018)年入学</v>
      </c>
      <c r="C1" s="272"/>
      <c r="D1" s="272"/>
      <c r="E1" s="272"/>
      <c r="F1" s="272"/>
      <c r="G1" s="272"/>
      <c r="H1" s="272"/>
      <c r="I1" s="272"/>
    </row>
    <row r="2" spans="2:11" ht="14.25" thickBot="1" x14ac:dyDescent="0.2">
      <c r="G2" s="113" t="s">
        <v>205</v>
      </c>
      <c r="H2" s="214" t="s">
        <v>130</v>
      </c>
    </row>
    <row r="3" spans="2:11" s="42" customFormat="1" x14ac:dyDescent="0.15">
      <c r="B3" s="60"/>
      <c r="C3" s="53" t="s">
        <v>151</v>
      </c>
      <c r="D3" s="53" t="s">
        <v>161</v>
      </c>
      <c r="E3" s="54" t="s">
        <v>152</v>
      </c>
      <c r="G3" s="60"/>
      <c r="H3" s="53" t="s">
        <v>160</v>
      </c>
      <c r="I3" s="53" t="s">
        <v>162</v>
      </c>
      <c r="J3" s="54" t="s">
        <v>163</v>
      </c>
    </row>
    <row r="4" spans="2:11" x14ac:dyDescent="0.15">
      <c r="B4" s="55" t="s">
        <v>92</v>
      </c>
      <c r="C4" s="70">
        <f t="shared" ref="C4:C9" si="0">E4/D4</f>
        <v>0</v>
      </c>
      <c r="D4" s="56">
        <f>+C94</f>
        <v>1420</v>
      </c>
      <c r="E4" s="168">
        <f>達成度表!$L$3</f>
        <v>0</v>
      </c>
      <c r="G4" s="55" t="s">
        <v>92</v>
      </c>
      <c r="H4" s="70">
        <f t="shared" ref="H4:H9" si="1">J4/I4</f>
        <v>0</v>
      </c>
      <c r="I4" s="101">
        <f>IF(OR($H$2="5前",$H$2="5後",$H$2="6前",$H$2="6後",$H$2="7前",$H$2="7後",$H$2="8前",$H$2="8後"),VLOOKUP("4後",$B$87:$I$94,2,FALSE),VLOOKUP($H$2,$B$87:$I$94,2,FALSE))</f>
        <v>800</v>
      </c>
      <c r="J4" s="45">
        <f>達成度表!$L$3</f>
        <v>0</v>
      </c>
    </row>
    <row r="5" spans="2:11" x14ac:dyDescent="0.15">
      <c r="B5" s="55" t="s">
        <v>93</v>
      </c>
      <c r="C5" s="70">
        <f t="shared" si="0"/>
        <v>0</v>
      </c>
      <c r="D5" s="56">
        <f>+D94</f>
        <v>2320</v>
      </c>
      <c r="E5" s="168">
        <f>達成度表!$L$17</f>
        <v>0</v>
      </c>
      <c r="G5" s="55" t="s">
        <v>93</v>
      </c>
      <c r="H5" s="70">
        <f t="shared" si="1"/>
        <v>0</v>
      </c>
      <c r="I5" s="101">
        <f>IF(OR($H$2="5前",$H$2="5後",$H$2="6前",$H$2="6後",$H$2="7前",$H$2="7後",$H$2="8前",$H$2="8後"),VLOOKUP("4後",$B$87:$I$94,3,FALSE),VLOOKUP($H$2,$B$87:$I$94,3,FALSE))</f>
        <v>700</v>
      </c>
      <c r="J5" s="45">
        <f>達成度表!$L$17</f>
        <v>0</v>
      </c>
    </row>
    <row r="6" spans="2:11" x14ac:dyDescent="0.15">
      <c r="B6" s="55" t="s">
        <v>94</v>
      </c>
      <c r="C6" s="70">
        <f t="shared" si="0"/>
        <v>0</v>
      </c>
      <c r="D6" s="56">
        <f>+E94</f>
        <v>3900</v>
      </c>
      <c r="E6" s="168">
        <f>達成度表!$L$42</f>
        <v>0</v>
      </c>
      <c r="G6" s="55" t="s">
        <v>94</v>
      </c>
      <c r="H6" s="70">
        <f t="shared" si="1"/>
        <v>0</v>
      </c>
      <c r="I6" s="101">
        <f>IF(OR($H$2="5前",$H$2="5後",$H$2="6前",$H$2="6後",$H$2="7前",$H$2="7後",$H$2="8前",$H$2="8後"),VLOOKUP("4後",$B$87:$I$94,4,FALSE),VLOOKUP($H$2,$B$87:$I$94,4,FALSE))</f>
        <v>1200</v>
      </c>
      <c r="J6" s="45">
        <f>達成度表!$L$42</f>
        <v>0</v>
      </c>
    </row>
    <row r="7" spans="2:11" x14ac:dyDescent="0.15">
      <c r="B7" s="55" t="s">
        <v>95</v>
      </c>
      <c r="C7" s="70">
        <f t="shared" si="0"/>
        <v>0</v>
      </c>
      <c r="D7" s="56">
        <f>+F94</f>
        <v>7300</v>
      </c>
      <c r="E7" s="168">
        <f>達成度表!$L$62</f>
        <v>0</v>
      </c>
      <c r="G7" s="55" t="s">
        <v>95</v>
      </c>
      <c r="H7" s="70" t="e">
        <f t="shared" si="1"/>
        <v>#DIV/0!</v>
      </c>
      <c r="I7" s="101">
        <f>IF(OR($H$2="5前",$H$2="5後",$H$2="6前",$H$2="6後",$H$2="7前",$H$2="7後",$H$2="8前",$H$2="8後"),VLOOKUP("4後",$B$87:$I$94,5,FALSE),VLOOKUP($H$2,$B$87:$I$94,5,FALSE))</f>
        <v>0</v>
      </c>
      <c r="J7" s="45">
        <f>達成度表!$L$62</f>
        <v>0</v>
      </c>
    </row>
    <row r="8" spans="2:11" x14ac:dyDescent="0.15">
      <c r="B8" s="55" t="s">
        <v>96</v>
      </c>
      <c r="C8" s="70">
        <f t="shared" si="0"/>
        <v>0</v>
      </c>
      <c r="D8" s="56">
        <f>+G94</f>
        <v>2500</v>
      </c>
      <c r="E8" s="168">
        <f>達成度表!$L$105</f>
        <v>0</v>
      </c>
      <c r="G8" s="55" t="s">
        <v>96</v>
      </c>
      <c r="H8" s="70" t="e">
        <f t="shared" si="1"/>
        <v>#DIV/0!</v>
      </c>
      <c r="I8" s="101">
        <f>IF(OR($H$2="5前",$H$2="5後",$H$2="6前",$H$2="6後",$H$2="7前",$H$2="7後",$H$2="8前",$H$2="8後"),VLOOKUP("4後",$B$87:$I$94,6,FALSE),VLOOKUP($H$2,$B$87:$I$94,6,FALSE))</f>
        <v>0</v>
      </c>
      <c r="J8" s="45">
        <f>達成度表!$L$105</f>
        <v>0</v>
      </c>
    </row>
    <row r="9" spans="2:11" ht="14.25" thickBot="1" x14ac:dyDescent="0.2">
      <c r="B9" s="57" t="s">
        <v>97</v>
      </c>
      <c r="C9" s="72">
        <f t="shared" si="0"/>
        <v>0</v>
      </c>
      <c r="D9" s="58">
        <f>+H94</f>
        <v>1830</v>
      </c>
      <c r="E9" s="102">
        <f>達成度表!$L$121</f>
        <v>0</v>
      </c>
      <c r="G9" s="57" t="s">
        <v>97</v>
      </c>
      <c r="H9" s="71">
        <f t="shared" si="1"/>
        <v>0</v>
      </c>
      <c r="I9" s="101">
        <f>IF(OR($H$2="5前",$H$2="5後",$H$2="6前",$H$2="6後",$H$2="7前",$H$2="7後",$H$2="8前",$H$2="8後"),VLOOKUP("4後",$B$87:$I$94,7,FALSE),VLOOKUP($H$2,$B$87:$I$94,7,FALSE))</f>
        <v>600</v>
      </c>
      <c r="J9" s="102">
        <f>達成度表!$L$121</f>
        <v>0</v>
      </c>
    </row>
    <row r="10" spans="2:11" ht="13.5" customHeight="1" thickBot="1" x14ac:dyDescent="0.2">
      <c r="B10" s="144" t="s">
        <v>164</v>
      </c>
      <c r="C10" s="144"/>
      <c r="D10" s="144"/>
      <c r="E10" s="144"/>
      <c r="G10" s="144" t="s">
        <v>244</v>
      </c>
      <c r="H10" s="144"/>
      <c r="I10" s="145">
        <f>SUM(I4:I9)</f>
        <v>3300</v>
      </c>
      <c r="J10" s="146">
        <f>+SUM(J4:J9)</f>
        <v>0</v>
      </c>
    </row>
    <row r="11" spans="2:11" ht="14.25" thickBot="1" x14ac:dyDescent="0.2">
      <c r="B11" s="39"/>
      <c r="C11" s="39"/>
      <c r="D11" s="39"/>
      <c r="E11" s="39"/>
      <c r="G11" s="39"/>
      <c r="H11" s="39"/>
      <c r="I11" s="39"/>
      <c r="J11" s="147">
        <f>+J10/I10*100</f>
        <v>0</v>
      </c>
      <c r="K11" t="s">
        <v>245</v>
      </c>
    </row>
    <row r="12" spans="2:11" x14ac:dyDescent="0.15">
      <c r="G12" s="143"/>
      <c r="H12" s="143"/>
      <c r="I12" s="143"/>
      <c r="J12" s="143"/>
    </row>
    <row r="34" spans="2:10" ht="14.25" thickBot="1" x14ac:dyDescent="0.2">
      <c r="B34" s="273" t="s">
        <v>159</v>
      </c>
      <c r="C34" s="273"/>
      <c r="D34" s="273"/>
      <c r="E34" s="273"/>
      <c r="F34" s="273"/>
      <c r="G34" s="273"/>
      <c r="H34" s="273"/>
      <c r="I34" s="273"/>
      <c r="J34" s="273"/>
    </row>
    <row r="35" spans="2:10" x14ac:dyDescent="0.15">
      <c r="B35" s="263" t="s">
        <v>172</v>
      </c>
      <c r="C35" s="264"/>
      <c r="D35" s="264"/>
      <c r="E35" s="264"/>
      <c r="F35" s="264"/>
      <c r="G35" s="264"/>
      <c r="H35" s="264"/>
      <c r="I35" s="264"/>
      <c r="J35" s="265"/>
    </row>
    <row r="36" spans="2:10" x14ac:dyDescent="0.15">
      <c r="B36" s="266"/>
      <c r="C36" s="267"/>
      <c r="D36" s="267"/>
      <c r="E36" s="267"/>
      <c r="F36" s="267"/>
      <c r="G36" s="267"/>
      <c r="H36" s="267"/>
      <c r="I36" s="267"/>
      <c r="J36" s="268"/>
    </row>
    <row r="37" spans="2:10" x14ac:dyDescent="0.15">
      <c r="B37" s="266"/>
      <c r="C37" s="267"/>
      <c r="D37" s="267"/>
      <c r="E37" s="267"/>
      <c r="F37" s="267"/>
      <c r="G37" s="267"/>
      <c r="H37" s="267"/>
      <c r="I37" s="267"/>
      <c r="J37" s="268"/>
    </row>
    <row r="38" spans="2:10" x14ac:dyDescent="0.15">
      <c r="B38" s="266"/>
      <c r="C38" s="267"/>
      <c r="D38" s="267"/>
      <c r="E38" s="267"/>
      <c r="F38" s="267"/>
      <c r="G38" s="267"/>
      <c r="H38" s="267"/>
      <c r="I38" s="267"/>
      <c r="J38" s="268"/>
    </row>
    <row r="39" spans="2:10" x14ac:dyDescent="0.15">
      <c r="B39" s="266"/>
      <c r="C39" s="267"/>
      <c r="D39" s="267"/>
      <c r="E39" s="267"/>
      <c r="F39" s="267"/>
      <c r="G39" s="267"/>
      <c r="H39" s="267"/>
      <c r="I39" s="267"/>
      <c r="J39" s="268"/>
    </row>
    <row r="40" spans="2:10" x14ac:dyDescent="0.15">
      <c r="B40" s="266"/>
      <c r="C40" s="267"/>
      <c r="D40" s="267"/>
      <c r="E40" s="267"/>
      <c r="F40" s="267"/>
      <c r="G40" s="267"/>
      <c r="H40" s="267"/>
      <c r="I40" s="267"/>
      <c r="J40" s="268"/>
    </row>
    <row r="41" spans="2:10" x14ac:dyDescent="0.15">
      <c r="B41" s="266"/>
      <c r="C41" s="267"/>
      <c r="D41" s="267"/>
      <c r="E41" s="267"/>
      <c r="F41" s="267"/>
      <c r="G41" s="267"/>
      <c r="H41" s="267"/>
      <c r="I41" s="267"/>
      <c r="J41" s="268"/>
    </row>
    <row r="42" spans="2:10" x14ac:dyDescent="0.15">
      <c r="B42" s="266"/>
      <c r="C42" s="267"/>
      <c r="D42" s="267"/>
      <c r="E42" s="267"/>
      <c r="F42" s="267"/>
      <c r="G42" s="267"/>
      <c r="H42" s="267"/>
      <c r="I42" s="267"/>
      <c r="J42" s="268"/>
    </row>
    <row r="43" spans="2:10" x14ac:dyDescent="0.15">
      <c r="B43" s="266"/>
      <c r="C43" s="267"/>
      <c r="D43" s="267"/>
      <c r="E43" s="267"/>
      <c r="F43" s="267"/>
      <c r="G43" s="267"/>
      <c r="H43" s="267"/>
      <c r="I43" s="267"/>
      <c r="J43" s="268"/>
    </row>
    <row r="44" spans="2:10" x14ac:dyDescent="0.15">
      <c r="B44" s="266"/>
      <c r="C44" s="267"/>
      <c r="D44" s="267"/>
      <c r="E44" s="267"/>
      <c r="F44" s="267"/>
      <c r="G44" s="267"/>
      <c r="H44" s="267"/>
      <c r="I44" s="267"/>
      <c r="J44" s="268"/>
    </row>
    <row r="45" spans="2:10" x14ac:dyDescent="0.15">
      <c r="B45" s="266"/>
      <c r="C45" s="267"/>
      <c r="D45" s="267"/>
      <c r="E45" s="267"/>
      <c r="F45" s="267"/>
      <c r="G45" s="267"/>
      <c r="H45" s="267"/>
      <c r="I45" s="267"/>
      <c r="J45" s="268"/>
    </row>
    <row r="46" spans="2:10" x14ac:dyDescent="0.15">
      <c r="B46" s="266"/>
      <c r="C46" s="267"/>
      <c r="D46" s="267"/>
      <c r="E46" s="267"/>
      <c r="F46" s="267"/>
      <c r="G46" s="267"/>
      <c r="H46" s="267"/>
      <c r="I46" s="267"/>
      <c r="J46" s="268"/>
    </row>
    <row r="47" spans="2:10" x14ac:dyDescent="0.15">
      <c r="B47" s="266"/>
      <c r="C47" s="267"/>
      <c r="D47" s="267"/>
      <c r="E47" s="267"/>
      <c r="F47" s="267"/>
      <c r="G47" s="267"/>
      <c r="H47" s="267"/>
      <c r="I47" s="267"/>
      <c r="J47" s="268"/>
    </row>
    <row r="48" spans="2:10" x14ac:dyDescent="0.15">
      <c r="B48" s="266"/>
      <c r="C48" s="267"/>
      <c r="D48" s="267"/>
      <c r="E48" s="267"/>
      <c r="F48" s="267"/>
      <c r="G48" s="267"/>
      <c r="H48" s="267"/>
      <c r="I48" s="267"/>
      <c r="J48" s="268"/>
    </row>
    <row r="49" spans="2:10" x14ac:dyDescent="0.15">
      <c r="B49" s="266"/>
      <c r="C49" s="267"/>
      <c r="D49" s="267"/>
      <c r="E49" s="267"/>
      <c r="F49" s="267"/>
      <c r="G49" s="267"/>
      <c r="H49" s="267"/>
      <c r="I49" s="267"/>
      <c r="J49" s="268"/>
    </row>
    <row r="50" spans="2:10" x14ac:dyDescent="0.15">
      <c r="B50" s="266"/>
      <c r="C50" s="267"/>
      <c r="D50" s="267"/>
      <c r="E50" s="267"/>
      <c r="F50" s="267"/>
      <c r="G50" s="267"/>
      <c r="H50" s="267"/>
      <c r="I50" s="267"/>
      <c r="J50" s="268"/>
    </row>
    <row r="51" spans="2:10" x14ac:dyDescent="0.15">
      <c r="B51" s="266"/>
      <c r="C51" s="267"/>
      <c r="D51" s="267"/>
      <c r="E51" s="267"/>
      <c r="F51" s="267"/>
      <c r="G51" s="267"/>
      <c r="H51" s="267"/>
      <c r="I51" s="267"/>
      <c r="J51" s="268"/>
    </row>
    <row r="52" spans="2:10" x14ac:dyDescent="0.15">
      <c r="B52" s="266"/>
      <c r="C52" s="267"/>
      <c r="D52" s="267"/>
      <c r="E52" s="267"/>
      <c r="F52" s="267"/>
      <c r="G52" s="267"/>
      <c r="H52" s="267"/>
      <c r="I52" s="267"/>
      <c r="J52" s="268"/>
    </row>
    <row r="53" spans="2:10" x14ac:dyDescent="0.15">
      <c r="B53" s="266"/>
      <c r="C53" s="267"/>
      <c r="D53" s="267"/>
      <c r="E53" s="267"/>
      <c r="F53" s="267"/>
      <c r="G53" s="267"/>
      <c r="H53" s="267"/>
      <c r="I53" s="267"/>
      <c r="J53" s="268"/>
    </row>
    <row r="54" spans="2:10" x14ac:dyDescent="0.15">
      <c r="B54" s="266"/>
      <c r="C54" s="267"/>
      <c r="D54" s="267"/>
      <c r="E54" s="267"/>
      <c r="F54" s="267"/>
      <c r="G54" s="267"/>
      <c r="H54" s="267"/>
      <c r="I54" s="267"/>
      <c r="J54" s="268"/>
    </row>
    <row r="55" spans="2:10" ht="14.25" thickBot="1" x14ac:dyDescent="0.2">
      <c r="B55" s="269"/>
      <c r="C55" s="270"/>
      <c r="D55" s="270"/>
      <c r="E55" s="270"/>
      <c r="F55" s="270"/>
      <c r="G55" s="270"/>
      <c r="H55" s="270"/>
      <c r="I55" s="270"/>
      <c r="J55" s="271"/>
    </row>
    <row r="85" spans="1:11" x14ac:dyDescent="0.15">
      <c r="B85" t="s">
        <v>165</v>
      </c>
    </row>
    <row r="86" spans="1:11" s="42" customFormat="1" x14ac:dyDescent="0.15">
      <c r="A86"/>
      <c r="B86" s="114"/>
      <c r="C86" s="115" t="s">
        <v>92</v>
      </c>
      <c r="D86" s="115" t="s">
        <v>93</v>
      </c>
      <c r="E86" s="115" t="s">
        <v>94</v>
      </c>
      <c r="F86" s="115" t="s">
        <v>95</v>
      </c>
      <c r="G86" s="115" t="s">
        <v>96</v>
      </c>
      <c r="H86" s="115" t="s">
        <v>97</v>
      </c>
      <c r="I86" s="114" t="s">
        <v>158</v>
      </c>
      <c r="J86"/>
      <c r="K86"/>
    </row>
    <row r="87" spans="1:11" x14ac:dyDescent="0.15">
      <c r="B87" s="116" t="s">
        <v>207</v>
      </c>
      <c r="C87" s="116">
        <v>800</v>
      </c>
      <c r="D87" s="116">
        <v>700</v>
      </c>
      <c r="E87" s="116">
        <v>1200</v>
      </c>
      <c r="F87" s="116">
        <v>0</v>
      </c>
      <c r="G87" s="116">
        <v>0</v>
      </c>
      <c r="H87" s="116">
        <v>600</v>
      </c>
      <c r="I87" s="116">
        <f>SUM(C87:H87)</f>
        <v>3300</v>
      </c>
    </row>
    <row r="88" spans="1:11" x14ac:dyDescent="0.15">
      <c r="B88" s="117" t="s">
        <v>206</v>
      </c>
      <c r="C88" s="117">
        <v>1100</v>
      </c>
      <c r="D88" s="117">
        <v>700</v>
      </c>
      <c r="E88" s="117">
        <v>2000</v>
      </c>
      <c r="F88" s="117">
        <v>400</v>
      </c>
      <c r="G88" s="117">
        <v>0</v>
      </c>
      <c r="H88" s="117">
        <v>800</v>
      </c>
      <c r="I88" s="117">
        <f t="shared" ref="I88:I94" si="2">SUM(C88:H88)</f>
        <v>5000</v>
      </c>
    </row>
    <row r="89" spans="1:11" x14ac:dyDescent="0.15">
      <c r="B89" s="118" t="s">
        <v>208</v>
      </c>
      <c r="C89" s="118">
        <v>1100</v>
      </c>
      <c r="D89" s="118">
        <v>700</v>
      </c>
      <c r="E89" s="118">
        <v>2800</v>
      </c>
      <c r="F89" s="118">
        <v>1400</v>
      </c>
      <c r="G89" s="118">
        <v>300</v>
      </c>
      <c r="H89" s="118">
        <v>900</v>
      </c>
      <c r="I89" s="118">
        <f t="shared" si="2"/>
        <v>7200</v>
      </c>
    </row>
    <row r="90" spans="1:11" x14ac:dyDescent="0.15">
      <c r="B90" s="119" t="s">
        <v>209</v>
      </c>
      <c r="C90" s="119">
        <v>1100</v>
      </c>
      <c r="D90" s="119">
        <v>1100</v>
      </c>
      <c r="E90" s="119">
        <v>3100</v>
      </c>
      <c r="F90" s="119">
        <v>3300</v>
      </c>
      <c r="G90" s="119">
        <v>500</v>
      </c>
      <c r="H90" s="119">
        <v>900</v>
      </c>
      <c r="I90" s="119">
        <f t="shared" si="2"/>
        <v>10000</v>
      </c>
    </row>
    <row r="91" spans="1:11" x14ac:dyDescent="0.15">
      <c r="B91" s="120" t="s">
        <v>210</v>
      </c>
      <c r="C91" s="120">
        <v>1300</v>
      </c>
      <c r="D91" s="120">
        <v>1800</v>
      </c>
      <c r="E91" s="120">
        <v>3500</v>
      </c>
      <c r="F91" s="120">
        <v>4700</v>
      </c>
      <c r="G91" s="120">
        <v>1100</v>
      </c>
      <c r="H91" s="120">
        <v>930</v>
      </c>
      <c r="I91" s="120">
        <f t="shared" si="2"/>
        <v>13330</v>
      </c>
    </row>
    <row r="92" spans="1:11" x14ac:dyDescent="0.15">
      <c r="B92" s="121" t="s">
        <v>211</v>
      </c>
      <c r="C92" s="121">
        <v>1300</v>
      </c>
      <c r="D92" s="121">
        <v>2200</v>
      </c>
      <c r="E92" s="121">
        <v>3700</v>
      </c>
      <c r="F92" s="121">
        <v>6500</v>
      </c>
      <c r="G92" s="121">
        <v>1900</v>
      </c>
      <c r="H92" s="121">
        <v>1430</v>
      </c>
      <c r="I92" s="121">
        <f t="shared" si="2"/>
        <v>17030</v>
      </c>
    </row>
    <row r="93" spans="1:11" x14ac:dyDescent="0.15">
      <c r="B93" s="122" t="s">
        <v>212</v>
      </c>
      <c r="C93" s="122">
        <v>1300</v>
      </c>
      <c r="D93" s="122">
        <v>2200</v>
      </c>
      <c r="E93" s="122">
        <v>3900</v>
      </c>
      <c r="F93" s="122">
        <v>7100</v>
      </c>
      <c r="G93" s="122">
        <v>1900</v>
      </c>
      <c r="H93" s="122">
        <v>1430</v>
      </c>
      <c r="I93" s="122">
        <f t="shared" si="2"/>
        <v>17830</v>
      </c>
    </row>
    <row r="94" spans="1:11" x14ac:dyDescent="0.15">
      <c r="B94" s="114" t="s">
        <v>213</v>
      </c>
      <c r="C94" s="114">
        <v>1420</v>
      </c>
      <c r="D94" s="114">
        <v>2320</v>
      </c>
      <c r="E94" s="114">
        <v>3900</v>
      </c>
      <c r="F94" s="114">
        <v>7300</v>
      </c>
      <c r="G94" s="114">
        <v>2500</v>
      </c>
      <c r="H94" s="114">
        <v>1830</v>
      </c>
      <c r="I94" s="114">
        <f t="shared" si="2"/>
        <v>19270</v>
      </c>
    </row>
  </sheetData>
  <sheetProtection algorithmName="SHA-512" hashValue="xVsh7NdXZdZJnDmas6yhANglQss8bEUQt5FLzUjLj7rdn7mmQTB5qFTd4nckrdlqpGT+TPDTSCBqQNfSTtmr+w==" saltValue="s6xVJsg7geO4VJqS4rVwjg==" spinCount="100000" sheet="1" objects="1" scenarios="1"/>
  <protectedRanges>
    <protectedRange sqref="B35" name="範囲2"/>
  </protectedRanges>
  <mergeCells count="3">
    <mergeCell ref="B35:J55"/>
    <mergeCell ref="B1:I1"/>
    <mergeCell ref="B34:J34"/>
  </mergeCells>
  <phoneticPr fontId="2"/>
  <dataValidations count="3">
    <dataValidation imeMode="on" allowBlank="1" showInputMessage="1" showErrorMessage="1" prompt="途中で改行したい場合は，[Alt]+[Enter]を入力して下さい。" sqref="B35:J55" xr:uid="{00000000-0002-0000-0200-000000000000}"/>
    <dataValidation type="custom" allowBlank="1" showInputMessage="1" showErrorMessage="1" sqref="I2" xr:uid="{00000000-0002-0000-0200-000001000000}">
      <formula1>"年次学科"</formula1>
    </dataValidation>
    <dataValidation type="list" allowBlank="1" showInputMessage="1" showErrorMessage="1" sqref="H2" xr:uid="{00000000-0002-0000-0200-000002000000}">
      <formula1>学期</formula1>
    </dataValidation>
  </dataValidations>
  <pageMargins left="0.78740157480314965" right="0.78740157480314965" top="0.98425196850393704" bottom="0.98425196850393704"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25"/>
  <sheetViews>
    <sheetView showGridLines="0" zoomScaleNormal="100" workbookViewId="0">
      <pane ySplit="2" topLeftCell="A3" activePane="bottomLeft" state="frozenSplit"/>
      <selection pane="bottomLeft" activeCell="F4" sqref="F4"/>
    </sheetView>
  </sheetViews>
  <sheetFormatPr defaultRowHeight="13.5" x14ac:dyDescent="0.15"/>
  <cols>
    <col min="1" max="1" width="4.125" customWidth="1"/>
    <col min="2" max="2" width="3.75" customWidth="1"/>
    <col min="3" max="3" width="3.375" style="7" customWidth="1"/>
    <col min="4" max="4" width="27.75" customWidth="1"/>
    <col min="5" max="5" width="5.625" customWidth="1"/>
    <col min="6" max="8" width="6.5" customWidth="1"/>
    <col min="9" max="9" width="23.75" customWidth="1"/>
    <col min="10" max="10" width="15.5" customWidth="1"/>
  </cols>
  <sheetData>
    <row r="1" spans="1:10" ht="21" customHeight="1" x14ac:dyDescent="0.15">
      <c r="B1" s="272" t="str">
        <f>達成度表!A1</f>
        <v>学生番号：，氏名：，平成30(2018)年入学</v>
      </c>
      <c r="C1" s="272"/>
      <c r="D1" s="272"/>
      <c r="E1" s="272"/>
      <c r="F1" s="272"/>
      <c r="G1" s="272"/>
    </row>
    <row r="2" spans="1:10" ht="21" customHeight="1" x14ac:dyDescent="0.15">
      <c r="B2" s="69" t="s">
        <v>173</v>
      </c>
      <c r="C2"/>
      <c r="D2" s="69"/>
      <c r="F2" s="48"/>
      <c r="G2" s="282" t="s">
        <v>174</v>
      </c>
      <c r="H2" s="282"/>
      <c r="I2" s="282"/>
    </row>
    <row r="3" spans="1:10" ht="21" customHeight="1" thickBot="1" x14ac:dyDescent="0.2">
      <c r="A3" s="49"/>
      <c r="B3" s="49"/>
      <c r="C3" s="50"/>
      <c r="D3" s="50"/>
      <c r="E3" s="48" t="s">
        <v>129</v>
      </c>
      <c r="F3" s="48" t="s">
        <v>128</v>
      </c>
      <c r="G3" s="48" t="s">
        <v>306</v>
      </c>
      <c r="H3" s="48" t="s">
        <v>146</v>
      </c>
      <c r="I3" s="51" t="s">
        <v>149</v>
      </c>
      <c r="J3" s="51" t="s">
        <v>214</v>
      </c>
    </row>
    <row r="4" spans="1:10" ht="13.5" customHeight="1" x14ac:dyDescent="0.15">
      <c r="B4" s="292" t="s">
        <v>195</v>
      </c>
      <c r="C4" s="293"/>
      <c r="D4" s="163" t="s">
        <v>229</v>
      </c>
      <c r="E4" s="43"/>
      <c r="F4" s="186"/>
      <c r="G4" s="171"/>
      <c r="H4" s="90" t="e">
        <f>LOOKUP(F4,DATA!$A$18:$A$22,DATA!$B$18:$B$22)</f>
        <v>#N/A</v>
      </c>
      <c r="I4" s="62"/>
      <c r="J4" s="63"/>
    </row>
    <row r="5" spans="1:10" ht="13.5" customHeight="1" x14ac:dyDescent="0.15">
      <c r="B5" s="294"/>
      <c r="C5" s="295"/>
      <c r="D5" s="164" t="s">
        <v>230</v>
      </c>
      <c r="E5" s="175"/>
      <c r="F5" s="187"/>
      <c r="G5" s="183"/>
      <c r="H5" s="87" t="e">
        <f>LOOKUP(F5,DATA!$A$18:$A$22,DATA!$B$18:$B$22)</f>
        <v>#N/A</v>
      </c>
      <c r="I5" s="137"/>
      <c r="J5" s="45"/>
    </row>
    <row r="6" spans="1:10" ht="13.5" customHeight="1" x14ac:dyDescent="0.15">
      <c r="B6" s="294"/>
      <c r="C6" s="295"/>
      <c r="D6" s="165" t="s">
        <v>192</v>
      </c>
      <c r="E6" s="176"/>
      <c r="F6" s="187"/>
      <c r="G6" s="184"/>
      <c r="H6" s="133" t="e">
        <f>LOOKUP(F6,DATA!$A$18:$A$22,DATA!$B$18:$B$22)</f>
        <v>#N/A</v>
      </c>
      <c r="I6" s="123"/>
      <c r="J6" s="124"/>
    </row>
    <row r="7" spans="1:10" ht="14.25" thickBot="1" x14ac:dyDescent="0.2">
      <c r="B7" s="294"/>
      <c r="C7" s="295"/>
      <c r="D7" s="169" t="s">
        <v>193</v>
      </c>
      <c r="E7" s="178"/>
      <c r="F7" s="188"/>
      <c r="G7" s="185"/>
      <c r="H7" s="91" t="e">
        <f>LOOKUP(F7,DATA!$A$18:$A$22,DATA!$B$18:$B$22)</f>
        <v>#N/A</v>
      </c>
      <c r="I7" s="135"/>
      <c r="J7" s="136"/>
    </row>
    <row r="8" spans="1:10" x14ac:dyDescent="0.15">
      <c r="B8" s="294"/>
      <c r="C8" s="295"/>
      <c r="D8" s="154" t="s">
        <v>232</v>
      </c>
      <c r="E8" s="62"/>
      <c r="F8" s="172"/>
      <c r="G8" s="193"/>
      <c r="H8" s="189" t="e">
        <f>LOOKUP(F8,DATA!$A$18:$A$22,DATA!$B$18:$B$22)</f>
        <v>#N/A</v>
      </c>
      <c r="I8" s="62" t="s">
        <v>156</v>
      </c>
      <c r="J8" s="63"/>
    </row>
    <row r="9" spans="1:10" x14ac:dyDescent="0.15">
      <c r="B9" s="294"/>
      <c r="C9" s="295"/>
      <c r="D9" s="194" t="s">
        <v>296</v>
      </c>
      <c r="E9" s="64"/>
      <c r="F9" s="187"/>
      <c r="G9" s="195"/>
      <c r="H9" s="190" t="e">
        <f>LOOKUP(F9,DATA!$A$18:$A$22,DATA!$B$18:$B$22)</f>
        <v>#N/A</v>
      </c>
      <c r="I9" s="159" t="s">
        <v>156</v>
      </c>
      <c r="J9" s="160"/>
    </row>
    <row r="10" spans="1:10" x14ac:dyDescent="0.15">
      <c r="B10" s="294"/>
      <c r="C10" s="295"/>
      <c r="D10" s="194" t="s">
        <v>297</v>
      </c>
      <c r="E10" s="64"/>
      <c r="F10" s="187"/>
      <c r="G10" s="195"/>
      <c r="H10" s="191" t="e">
        <f>LOOKUP(F10,DATA!$A$18:$A$22,DATA!$B$18:$B$22)</f>
        <v>#N/A</v>
      </c>
      <c r="I10" s="161" t="s">
        <v>156</v>
      </c>
      <c r="J10" s="162"/>
    </row>
    <row r="11" spans="1:10" ht="14.25" thickBot="1" x14ac:dyDescent="0.2">
      <c r="B11" s="294"/>
      <c r="C11" s="295"/>
      <c r="D11" s="155" t="s">
        <v>298</v>
      </c>
      <c r="E11" s="134"/>
      <c r="F11" s="196"/>
      <c r="G11" s="197"/>
      <c r="H11" s="192" t="e">
        <f>LOOKUP(F11,DATA!$A$18:$A$22,DATA!$B$18:$B$22)</f>
        <v>#N/A</v>
      </c>
      <c r="I11" s="134" t="s">
        <v>156</v>
      </c>
      <c r="J11" s="138"/>
    </row>
    <row r="12" spans="1:10" x14ac:dyDescent="0.15">
      <c r="B12" s="294"/>
      <c r="C12" s="295"/>
      <c r="D12" s="163" t="s">
        <v>235</v>
      </c>
      <c r="E12" s="177"/>
      <c r="F12" s="172"/>
      <c r="G12" s="201"/>
      <c r="H12" s="198" t="e">
        <f>LOOKUP(F12,DATA!$A$18:$A$22,DATA!$B$18:$B$22)</f>
        <v>#N/A</v>
      </c>
      <c r="I12" s="123" t="s">
        <v>156</v>
      </c>
      <c r="J12" s="124"/>
    </row>
    <row r="13" spans="1:10" x14ac:dyDescent="0.15">
      <c r="B13" s="294"/>
      <c r="C13" s="295"/>
      <c r="D13" s="164" t="s">
        <v>237</v>
      </c>
      <c r="E13" s="179"/>
      <c r="F13" s="187"/>
      <c r="G13" s="202"/>
      <c r="H13" s="199" t="e">
        <f>LOOKUP(F13,DATA!$A$18:$A$22,DATA!$B$18:$B$22)</f>
        <v>#N/A</v>
      </c>
      <c r="I13" s="64" t="s">
        <v>156</v>
      </c>
      <c r="J13" s="65"/>
    </row>
    <row r="14" spans="1:10" x14ac:dyDescent="0.15">
      <c r="B14" s="294"/>
      <c r="C14" s="295"/>
      <c r="D14" s="164" t="s">
        <v>238</v>
      </c>
      <c r="E14" s="179"/>
      <c r="F14" s="187"/>
      <c r="G14" s="202"/>
      <c r="H14" s="199" t="e">
        <f>LOOKUP(F14,DATA!$A$18:$A$22,DATA!$B$18:$B$22)</f>
        <v>#N/A</v>
      </c>
      <c r="I14" s="64" t="s">
        <v>156</v>
      </c>
      <c r="J14" s="65"/>
    </row>
    <row r="15" spans="1:10" x14ac:dyDescent="0.15">
      <c r="B15" s="294"/>
      <c r="C15" s="295"/>
      <c r="D15" s="169" t="s">
        <v>302</v>
      </c>
      <c r="E15" s="178"/>
      <c r="F15" s="187"/>
      <c r="G15" s="202"/>
      <c r="H15" s="191" t="e">
        <f>LOOKUP(F15,DATA!$A$18:$A$22,DATA!$B$18:$B$22)</f>
        <v>#N/A</v>
      </c>
      <c r="I15" s="161" t="s">
        <v>156</v>
      </c>
      <c r="J15" s="162"/>
    </row>
    <row r="16" spans="1:10" x14ac:dyDescent="0.15">
      <c r="B16" s="294"/>
      <c r="C16" s="295"/>
      <c r="D16" s="169" t="s">
        <v>303</v>
      </c>
      <c r="E16" s="178"/>
      <c r="F16" s="187"/>
      <c r="G16" s="202"/>
      <c r="H16" s="191" t="e">
        <f>LOOKUP(F16,DATA!$A$18:$A$22,DATA!$B$18:$B$22)</f>
        <v>#N/A</v>
      </c>
      <c r="I16" s="161" t="s">
        <v>156</v>
      </c>
      <c r="J16" s="162"/>
    </row>
    <row r="17" spans="2:10" x14ac:dyDescent="0.15">
      <c r="B17" s="294"/>
      <c r="C17" s="295"/>
      <c r="D17" s="169" t="s">
        <v>304</v>
      </c>
      <c r="E17" s="178"/>
      <c r="F17" s="187"/>
      <c r="G17" s="202"/>
      <c r="H17" s="191" t="e">
        <f>LOOKUP(F17,DATA!$A$18:$A$22,DATA!$B$18:$B$22)</f>
        <v>#N/A</v>
      </c>
      <c r="I17" s="161" t="s">
        <v>156</v>
      </c>
      <c r="J17" s="162"/>
    </row>
    <row r="18" spans="2:10" ht="14.25" thickBot="1" x14ac:dyDescent="0.2">
      <c r="B18" s="294"/>
      <c r="C18" s="295"/>
      <c r="D18" s="155" t="s">
        <v>305</v>
      </c>
      <c r="E18" s="174"/>
      <c r="F18" s="196"/>
      <c r="G18" s="204"/>
      <c r="H18" s="192" t="e">
        <f>LOOKUP(F18,DATA!$A$18:$A$22,DATA!$B$18:$B$22)</f>
        <v>#N/A</v>
      </c>
      <c r="I18" s="134" t="s">
        <v>156</v>
      </c>
      <c r="J18" s="138"/>
    </row>
    <row r="19" spans="2:10" ht="14.25" thickBot="1" x14ac:dyDescent="0.2">
      <c r="B19" s="294"/>
      <c r="C19" s="295"/>
      <c r="D19" s="166" t="s">
        <v>239</v>
      </c>
      <c r="E19" s="180"/>
      <c r="F19" s="205"/>
      <c r="G19" s="203"/>
      <c r="H19" s="200" t="e">
        <f>LOOKUP(F19,DATA!$A$18:$A$22,DATA!$B$18:$B$22)</f>
        <v>#N/A</v>
      </c>
      <c r="I19" s="139" t="s">
        <v>156</v>
      </c>
      <c r="J19" s="140"/>
    </row>
    <row r="20" spans="2:10" x14ac:dyDescent="0.15">
      <c r="B20" s="294"/>
      <c r="C20" s="295"/>
      <c r="D20" s="163" t="s">
        <v>273</v>
      </c>
      <c r="E20" s="181"/>
      <c r="F20" s="172"/>
      <c r="G20" s="201"/>
      <c r="H20" s="198" t="e">
        <f>LOOKUP(F20,DATA!$A$18:$A$22,DATA!$B$18:$B$22)</f>
        <v>#N/A</v>
      </c>
      <c r="I20" s="123" t="s">
        <v>156</v>
      </c>
      <c r="J20" s="63"/>
    </row>
    <row r="21" spans="2:10" ht="14.25" thickBot="1" x14ac:dyDescent="0.2">
      <c r="B21" s="294"/>
      <c r="C21" s="295"/>
      <c r="D21" s="167" t="s">
        <v>274</v>
      </c>
      <c r="E21" s="182"/>
      <c r="F21" s="196"/>
      <c r="G21" s="204"/>
      <c r="H21" s="206" t="e">
        <f>LOOKUP(F21,DATA!$A$18:$A$22,DATA!$B$18:$B$22)</f>
        <v>#N/A</v>
      </c>
      <c r="I21" s="153" t="s">
        <v>156</v>
      </c>
      <c r="J21" s="136"/>
    </row>
    <row r="22" spans="2:10" x14ac:dyDescent="0.15">
      <c r="B22" s="294"/>
      <c r="C22" s="295"/>
      <c r="D22" s="163" t="s">
        <v>248</v>
      </c>
      <c r="E22" s="177"/>
      <c r="F22" s="172"/>
      <c r="G22" s="207"/>
      <c r="H22" s="199" t="e">
        <f>LOOKUP(F22,DATA!$A$18:$A$22,DATA!$B$18:$B$22)</f>
        <v>#N/A</v>
      </c>
      <c r="I22" s="64" t="s">
        <v>156</v>
      </c>
      <c r="J22" s="65"/>
    </row>
    <row r="23" spans="2:10" ht="14.25" thickBot="1" x14ac:dyDescent="0.2">
      <c r="B23" s="296"/>
      <c r="C23" s="297"/>
      <c r="D23" s="155" t="s">
        <v>248</v>
      </c>
      <c r="E23" s="174"/>
      <c r="F23" s="196"/>
      <c r="G23" s="208"/>
      <c r="H23" s="192" t="e">
        <f>LOOKUP(F23,DATA!$A$18:$A$22,DATA!$B$18:$B$22)</f>
        <v>#N/A</v>
      </c>
      <c r="I23" s="134" t="s">
        <v>156</v>
      </c>
      <c r="J23" s="138"/>
    </row>
    <row r="24" spans="2:10" ht="13.5" customHeight="1" x14ac:dyDescent="0.15">
      <c r="B24" s="215" t="s">
        <v>310</v>
      </c>
      <c r="C24" s="47"/>
    </row>
    <row r="25" spans="2:10" x14ac:dyDescent="0.15">
      <c r="B25" s="47"/>
      <c r="C25" s="47"/>
      <c r="D25" s="42"/>
      <c r="E25" s="42"/>
      <c r="F25" s="42"/>
      <c r="G25" s="42"/>
      <c r="H25" s="42"/>
    </row>
    <row r="26" spans="2:10" ht="14.25" thickBot="1" x14ac:dyDescent="0.2">
      <c r="C26" s="47"/>
      <c r="D26" s="42" t="s">
        <v>150</v>
      </c>
      <c r="E26" s="48" t="s">
        <v>129</v>
      </c>
      <c r="F26" s="48" t="s">
        <v>128</v>
      </c>
      <c r="G26" s="48" t="s">
        <v>146</v>
      </c>
    </row>
    <row r="27" spans="2:10" ht="13.5" customHeight="1" x14ac:dyDescent="0.15">
      <c r="B27" s="292" t="s">
        <v>190</v>
      </c>
      <c r="C27" s="277"/>
      <c r="D27" s="163" t="s">
        <v>257</v>
      </c>
      <c r="E27" s="43"/>
      <c r="F27" s="172"/>
      <c r="G27" s="211" t="e">
        <f>LOOKUP(F27,DATA!$A$18:$A$22,DATA!$B$18:$B$22)</f>
        <v>#N/A</v>
      </c>
      <c r="H27" s="170"/>
    </row>
    <row r="28" spans="2:10" x14ac:dyDescent="0.15">
      <c r="B28" s="294"/>
      <c r="C28" s="278"/>
      <c r="D28" s="164" t="s">
        <v>258</v>
      </c>
      <c r="E28" s="44"/>
      <c r="F28" s="187"/>
      <c r="G28" s="212" t="e">
        <f>LOOKUP(F28,DATA!$A$18:$A$22,DATA!$B$18:$B$22)</f>
        <v>#N/A</v>
      </c>
      <c r="H28" s="170"/>
    </row>
    <row r="29" spans="2:10" x14ac:dyDescent="0.15">
      <c r="B29" s="294"/>
      <c r="C29" s="278"/>
      <c r="D29" s="164" t="s">
        <v>259</v>
      </c>
      <c r="E29" s="44"/>
      <c r="F29" s="187"/>
      <c r="G29" s="212" t="e">
        <f>LOOKUP(F29,DATA!$A$18:$A$22,DATA!$B$18:$B$22)</f>
        <v>#N/A</v>
      </c>
      <c r="H29" s="170"/>
    </row>
    <row r="30" spans="2:10" x14ac:dyDescent="0.15">
      <c r="B30" s="294"/>
      <c r="C30" s="278"/>
      <c r="D30" s="164" t="s">
        <v>260</v>
      </c>
      <c r="E30" s="44"/>
      <c r="F30" s="187"/>
      <c r="G30" s="212" t="e">
        <f>LOOKUP(F30,DATA!$A$18:$A$22,DATA!$B$18:$B$22)</f>
        <v>#N/A</v>
      </c>
      <c r="H30" s="170"/>
    </row>
    <row r="31" spans="2:10" x14ac:dyDescent="0.15">
      <c r="B31" s="294"/>
      <c r="C31" s="278"/>
      <c r="D31" s="164" t="s">
        <v>256</v>
      </c>
      <c r="E31" s="125"/>
      <c r="F31" s="187"/>
      <c r="G31" s="212" t="e">
        <f>LOOKUP(F31,DATA!$A$18:$A$22,DATA!$B$18:$B$22)</f>
        <v>#N/A</v>
      </c>
      <c r="H31" s="170"/>
    </row>
    <row r="32" spans="2:10" x14ac:dyDescent="0.15">
      <c r="B32" s="294"/>
      <c r="C32" s="278"/>
      <c r="D32" s="169" t="s">
        <v>255</v>
      </c>
      <c r="E32" s="125"/>
      <c r="F32" s="187"/>
      <c r="G32" s="212" t="e">
        <f>LOOKUP(F32,DATA!$A$18:$A$22,DATA!$B$18:$B$22)</f>
        <v>#N/A</v>
      </c>
      <c r="H32" s="170"/>
    </row>
    <row r="33" spans="2:8" ht="13.5" customHeight="1" x14ac:dyDescent="0.15">
      <c r="B33" s="294"/>
      <c r="C33" s="278"/>
      <c r="D33" s="169" t="s">
        <v>261</v>
      </c>
      <c r="E33" s="125"/>
      <c r="F33" s="187"/>
      <c r="G33" s="212" t="e">
        <f>LOOKUP(F33,DATA!$A$18:$A$22,DATA!$B$18:$B$22)</f>
        <v>#N/A</v>
      </c>
      <c r="H33" s="170"/>
    </row>
    <row r="34" spans="2:8" x14ac:dyDescent="0.15">
      <c r="B34" s="294"/>
      <c r="C34" s="278"/>
      <c r="D34" s="169" t="s">
        <v>262</v>
      </c>
      <c r="E34" s="125"/>
      <c r="F34" s="187"/>
      <c r="G34" s="212" t="e">
        <f>LOOKUP(F34,DATA!$A$18:$A$22,DATA!$B$18:$B$22)</f>
        <v>#N/A</v>
      </c>
      <c r="H34" s="170"/>
    </row>
    <row r="35" spans="2:8" ht="14.25" thickBot="1" x14ac:dyDescent="0.2">
      <c r="B35" s="296"/>
      <c r="C35" s="279"/>
      <c r="D35" s="155" t="s">
        <v>241</v>
      </c>
      <c r="E35" s="46"/>
      <c r="F35" s="196"/>
      <c r="G35" s="213" t="e">
        <f>LOOKUP(F35,DATA!$A$18:$A$22,DATA!$B$18:$B$22)</f>
        <v>#N/A</v>
      </c>
      <c r="H35" s="170"/>
    </row>
    <row r="36" spans="2:8" x14ac:dyDescent="0.15">
      <c r="B36" s="47"/>
      <c r="C36" s="47"/>
    </row>
    <row r="37" spans="2:8" ht="14.25" thickBot="1" x14ac:dyDescent="0.2">
      <c r="D37" s="42" t="s">
        <v>150</v>
      </c>
      <c r="E37" s="48" t="s">
        <v>129</v>
      </c>
      <c r="F37" s="48" t="s">
        <v>128</v>
      </c>
      <c r="G37" s="48" t="s">
        <v>146</v>
      </c>
    </row>
    <row r="38" spans="2:8" x14ac:dyDescent="0.15">
      <c r="B38" s="286" t="s">
        <v>263</v>
      </c>
      <c r="C38" s="283"/>
      <c r="D38" s="163" t="s">
        <v>13</v>
      </c>
      <c r="E38" s="43"/>
      <c r="F38" s="186"/>
      <c r="G38" s="88" t="e">
        <f>LOOKUP(F38,DATA!$A$18:$A$22,DATA!$B$18:$B$22)</f>
        <v>#N/A</v>
      </c>
      <c r="H38" s="170"/>
    </row>
    <row r="39" spans="2:8" x14ac:dyDescent="0.15">
      <c r="B39" s="287"/>
      <c r="C39" s="284"/>
      <c r="D39" s="164" t="s">
        <v>12</v>
      </c>
      <c r="E39" s="44"/>
      <c r="F39" s="187"/>
      <c r="G39" s="173" t="e">
        <f>LOOKUP(F39,DATA!$A$18:$A$22,DATA!$B$18:$B$22)</f>
        <v>#N/A</v>
      </c>
      <c r="H39" s="170"/>
    </row>
    <row r="40" spans="2:8" ht="13.5" customHeight="1" x14ac:dyDescent="0.15">
      <c r="B40" s="287"/>
      <c r="C40" s="284"/>
      <c r="D40" s="164" t="s">
        <v>112</v>
      </c>
      <c r="E40" s="44"/>
      <c r="F40" s="187"/>
      <c r="G40" s="173" t="e">
        <f>LOOKUP(F40,DATA!$A$18:$A$22,DATA!$B$18:$B$22)</f>
        <v>#N/A</v>
      </c>
      <c r="H40" s="170"/>
    </row>
    <row r="41" spans="2:8" x14ac:dyDescent="0.15">
      <c r="B41" s="287"/>
      <c r="C41" s="284"/>
      <c r="D41" s="164" t="s">
        <v>15</v>
      </c>
      <c r="E41" s="44"/>
      <c r="F41" s="187"/>
      <c r="G41" s="173" t="e">
        <f>LOOKUP(F41,DATA!$A$18:$A$22,DATA!$B$18:$B$22)</f>
        <v>#N/A</v>
      </c>
      <c r="H41" s="170"/>
    </row>
    <row r="42" spans="2:8" ht="14.25" thickBot="1" x14ac:dyDescent="0.2">
      <c r="B42" s="288"/>
      <c r="C42" s="285"/>
      <c r="D42" s="155"/>
      <c r="E42" s="46"/>
      <c r="F42" s="209"/>
      <c r="G42" s="89"/>
      <c r="H42" s="170"/>
    </row>
    <row r="43" spans="2:8" x14ac:dyDescent="0.15">
      <c r="B43" s="47"/>
      <c r="C43" s="47"/>
    </row>
    <row r="44" spans="2:8" ht="14.25" thickBot="1" x14ac:dyDescent="0.2">
      <c r="D44" s="42" t="s">
        <v>150</v>
      </c>
      <c r="E44" s="48" t="s">
        <v>129</v>
      </c>
      <c r="F44" s="48" t="s">
        <v>128</v>
      </c>
      <c r="G44" s="48" t="s">
        <v>146</v>
      </c>
    </row>
    <row r="45" spans="2:8" x14ac:dyDescent="0.15">
      <c r="B45" s="292" t="s">
        <v>191</v>
      </c>
      <c r="C45" s="277"/>
      <c r="D45" s="163" t="s">
        <v>264</v>
      </c>
      <c r="E45" s="43"/>
      <c r="F45" s="186"/>
      <c r="G45" s="88" t="e">
        <f>LOOKUP(F45,DATA!$A$18:$A$22,DATA!$B$18:$B$22)</f>
        <v>#N/A</v>
      </c>
    </row>
    <row r="46" spans="2:8" x14ac:dyDescent="0.15">
      <c r="B46" s="294"/>
      <c r="C46" s="278"/>
      <c r="D46" s="164" t="s">
        <v>20</v>
      </c>
      <c r="E46" s="44"/>
      <c r="F46" s="187"/>
      <c r="G46" s="173" t="e">
        <f>LOOKUP(F46,DATA!$A$18:$A$22,DATA!$B$18:$B$22)</f>
        <v>#N/A</v>
      </c>
    </row>
    <row r="47" spans="2:8" x14ac:dyDescent="0.15">
      <c r="B47" s="294"/>
      <c r="C47" s="278"/>
      <c r="D47" s="164" t="s">
        <v>33</v>
      </c>
      <c r="E47" s="44"/>
      <c r="F47" s="187"/>
      <c r="G47" s="173" t="e">
        <f>LOOKUP(F47,DATA!$A$18:$A$22,DATA!$B$18:$B$22)</f>
        <v>#N/A</v>
      </c>
    </row>
    <row r="48" spans="2:8" x14ac:dyDescent="0.15">
      <c r="B48" s="294"/>
      <c r="C48" s="278"/>
      <c r="D48" s="164" t="s">
        <v>16</v>
      </c>
      <c r="E48" s="44"/>
      <c r="F48" s="187"/>
      <c r="G48" s="173" t="e">
        <f>LOOKUP(F48,DATA!$A$18:$A$22,DATA!$B$18:$B$22)</f>
        <v>#N/A</v>
      </c>
    </row>
    <row r="49" spans="2:8" x14ac:dyDescent="0.15">
      <c r="B49" s="294"/>
      <c r="C49" s="278"/>
      <c r="D49" s="164" t="s">
        <v>17</v>
      </c>
      <c r="E49" s="44"/>
      <c r="F49" s="187"/>
      <c r="G49" s="173" t="e">
        <f>LOOKUP(F49,DATA!$A$18:$A$22,DATA!$B$18:$B$22)</f>
        <v>#N/A</v>
      </c>
    </row>
    <row r="50" spans="2:8" x14ac:dyDescent="0.15">
      <c r="B50" s="294"/>
      <c r="C50" s="278"/>
      <c r="D50" s="164" t="s">
        <v>66</v>
      </c>
      <c r="E50" s="44"/>
      <c r="F50" s="187"/>
      <c r="G50" s="173" t="e">
        <f>LOOKUP(F50,DATA!$A$18:$A$22,DATA!$B$18:$B$22)</f>
        <v>#N/A</v>
      </c>
    </row>
    <row r="51" spans="2:8" x14ac:dyDescent="0.15">
      <c r="B51" s="294"/>
      <c r="C51" s="278"/>
      <c r="D51" s="164" t="s">
        <v>216</v>
      </c>
      <c r="E51" s="44"/>
      <c r="F51" s="187"/>
      <c r="G51" s="173" t="e">
        <f>LOOKUP(F51,DATA!$A$18:$A$22,DATA!$B$18:$B$22)</f>
        <v>#N/A</v>
      </c>
    </row>
    <row r="52" spans="2:8" x14ac:dyDescent="0.15">
      <c r="B52" s="294"/>
      <c r="C52" s="278"/>
      <c r="D52" s="210" t="s">
        <v>167</v>
      </c>
      <c r="E52" s="44"/>
      <c r="F52" s="187"/>
      <c r="G52" s="173" t="e">
        <f>LOOKUP(F52,DATA!$A$18:$A$22,DATA!$B$18:$B$22)</f>
        <v>#N/A</v>
      </c>
      <c r="H52" s="96" t="s">
        <v>182</v>
      </c>
    </row>
    <row r="53" spans="2:8" x14ac:dyDescent="0.15">
      <c r="B53" s="294"/>
      <c r="C53" s="278"/>
      <c r="D53" s="164" t="s">
        <v>24</v>
      </c>
      <c r="E53" s="44"/>
      <c r="F53" s="187"/>
      <c r="G53" s="173" t="e">
        <f>LOOKUP(F53,DATA!$A$18:$A$22,DATA!$B$18:$B$22)</f>
        <v>#N/A</v>
      </c>
    </row>
    <row r="54" spans="2:8" x14ac:dyDescent="0.15">
      <c r="B54" s="294"/>
      <c r="C54" s="278"/>
      <c r="D54" s="164" t="s">
        <v>68</v>
      </c>
      <c r="E54" s="44"/>
      <c r="F54" s="187"/>
      <c r="G54" s="173" t="e">
        <f>LOOKUP(F54,DATA!$A$18:$A$22,DATA!$B$18:$B$22)</f>
        <v>#N/A</v>
      </c>
    </row>
    <row r="55" spans="2:8" ht="14.25" thickBot="1" x14ac:dyDescent="0.2">
      <c r="B55" s="296"/>
      <c r="C55" s="279"/>
      <c r="D55" s="155" t="s">
        <v>25</v>
      </c>
      <c r="E55" s="46"/>
      <c r="F55" s="209"/>
      <c r="G55" s="89" t="e">
        <f>LOOKUP(F55,DATA!$A$18:$A$22,DATA!$B$18:$B$22)</f>
        <v>#N/A</v>
      </c>
    </row>
    <row r="56" spans="2:8" x14ac:dyDescent="0.15">
      <c r="B56" s="47"/>
      <c r="C56" s="47"/>
    </row>
    <row r="57" spans="2:8" ht="14.25" thickBot="1" x14ac:dyDescent="0.2">
      <c r="D57" s="42" t="s">
        <v>150</v>
      </c>
      <c r="E57" s="48" t="s">
        <v>129</v>
      </c>
      <c r="F57" s="48" t="s">
        <v>128</v>
      </c>
      <c r="G57" s="48" t="s">
        <v>146</v>
      </c>
    </row>
    <row r="58" spans="2:8" x14ac:dyDescent="0.15">
      <c r="B58" s="289" t="s">
        <v>147</v>
      </c>
      <c r="C58" s="283" t="s">
        <v>117</v>
      </c>
      <c r="D58" s="163" t="s">
        <v>28</v>
      </c>
      <c r="E58" s="43"/>
      <c r="F58" s="186"/>
      <c r="G58" s="88" t="e">
        <f>LOOKUP(F58,DATA!$A$18:$A$22,DATA!$B$18:$B$22)</f>
        <v>#N/A</v>
      </c>
    </row>
    <row r="59" spans="2:8" x14ac:dyDescent="0.15">
      <c r="B59" s="290"/>
      <c r="C59" s="284"/>
      <c r="D59" s="164" t="s">
        <v>29</v>
      </c>
      <c r="E59" s="44"/>
      <c r="F59" s="187"/>
      <c r="G59" s="173" t="e">
        <f>LOOKUP(F59,DATA!$A$18:$A$22,DATA!$B$18:$B$22)</f>
        <v>#N/A</v>
      </c>
    </row>
    <row r="60" spans="2:8" x14ac:dyDescent="0.15">
      <c r="B60" s="290"/>
      <c r="C60" s="284"/>
      <c r="D60" s="164" t="s">
        <v>30</v>
      </c>
      <c r="E60" s="44"/>
      <c r="F60" s="187"/>
      <c r="G60" s="173" t="e">
        <f>LOOKUP(F60,DATA!$A$18:$A$22,DATA!$B$18:$B$22)</f>
        <v>#N/A</v>
      </c>
    </row>
    <row r="61" spans="2:8" x14ac:dyDescent="0.15">
      <c r="B61" s="290"/>
      <c r="C61" s="284"/>
      <c r="D61" s="164" t="s">
        <v>116</v>
      </c>
      <c r="E61" s="44"/>
      <c r="F61" s="187"/>
      <c r="G61" s="173" t="e">
        <f>LOOKUP(F61,DATA!$A$18:$A$22,DATA!$B$18:$B$22)</f>
        <v>#N/A</v>
      </c>
    </row>
    <row r="62" spans="2:8" x14ac:dyDescent="0.15">
      <c r="B62" s="290"/>
      <c r="C62" s="284"/>
      <c r="D62" s="164" t="s">
        <v>265</v>
      </c>
      <c r="E62" s="44"/>
      <c r="F62" s="187"/>
      <c r="G62" s="173" t="e">
        <f>LOOKUP(F62,DATA!$A$18:$A$22,DATA!$B$18:$B$22)</f>
        <v>#N/A</v>
      </c>
    </row>
    <row r="63" spans="2:8" x14ac:dyDescent="0.15">
      <c r="B63" s="290"/>
      <c r="C63" s="284"/>
      <c r="D63" s="164" t="s">
        <v>31</v>
      </c>
      <c r="E63" s="44"/>
      <c r="F63" s="187"/>
      <c r="G63" s="173" t="e">
        <f>LOOKUP(F63,DATA!$A$18:$A$22,DATA!$B$18:$B$22)</f>
        <v>#N/A</v>
      </c>
    </row>
    <row r="64" spans="2:8" x14ac:dyDescent="0.15">
      <c r="B64" s="290"/>
      <c r="C64" s="284"/>
      <c r="D64" s="164" t="s">
        <v>266</v>
      </c>
      <c r="E64" s="44"/>
      <c r="F64" s="187"/>
      <c r="G64" s="173" t="e">
        <f>LOOKUP(F64,DATA!$A$18:$A$22,DATA!$B$18:$B$22)</f>
        <v>#N/A</v>
      </c>
    </row>
    <row r="65" spans="2:7" x14ac:dyDescent="0.15">
      <c r="B65" s="290"/>
      <c r="C65" s="284"/>
      <c r="D65" s="164" t="s">
        <v>62</v>
      </c>
      <c r="E65" s="44"/>
      <c r="F65" s="187"/>
      <c r="G65" s="173" t="e">
        <f>LOOKUP(F65,DATA!$A$18:$A$22,DATA!$B$18:$B$22)</f>
        <v>#N/A</v>
      </c>
    </row>
    <row r="66" spans="2:7" x14ac:dyDescent="0.15">
      <c r="B66" s="290"/>
      <c r="C66" s="284"/>
      <c r="D66" s="164"/>
      <c r="E66" s="44"/>
      <c r="F66" s="187"/>
      <c r="G66" s="173"/>
    </row>
    <row r="67" spans="2:7" ht="14.25" thickBot="1" x14ac:dyDescent="0.2">
      <c r="B67" s="291"/>
      <c r="C67" s="285"/>
      <c r="D67" s="155"/>
      <c r="E67" s="46"/>
      <c r="F67" s="209"/>
      <c r="G67" s="89"/>
    </row>
    <row r="68" spans="2:7" x14ac:dyDescent="0.15">
      <c r="B68" s="52"/>
      <c r="C68" s="47"/>
    </row>
    <row r="69" spans="2:7" ht="14.25" thickBot="1" x14ac:dyDescent="0.2">
      <c r="D69" s="42" t="s">
        <v>150</v>
      </c>
      <c r="E69" s="48" t="s">
        <v>129</v>
      </c>
      <c r="F69" s="48" t="s">
        <v>128</v>
      </c>
      <c r="G69" s="48" t="s">
        <v>146</v>
      </c>
    </row>
    <row r="70" spans="2:7" x14ac:dyDescent="0.15">
      <c r="B70" s="274" t="s">
        <v>148</v>
      </c>
      <c r="C70" s="277" t="s">
        <v>118</v>
      </c>
      <c r="D70" s="163" t="s">
        <v>34</v>
      </c>
      <c r="E70" s="43"/>
      <c r="F70" s="186"/>
      <c r="G70" s="88" t="e">
        <f>LOOKUP(F70,DATA!$A$18:$A$22,DATA!$B$18:$B$22)</f>
        <v>#N/A</v>
      </c>
    </row>
    <row r="71" spans="2:7" x14ac:dyDescent="0.15">
      <c r="B71" s="275"/>
      <c r="C71" s="278"/>
      <c r="D71" s="164" t="s">
        <v>40</v>
      </c>
      <c r="E71" s="44"/>
      <c r="F71" s="187"/>
      <c r="G71" s="173" t="e">
        <f>LOOKUP(F71,DATA!$A$18:$A$22,DATA!$B$18:$B$22)</f>
        <v>#N/A</v>
      </c>
    </row>
    <row r="72" spans="2:7" x14ac:dyDescent="0.15">
      <c r="B72" s="275"/>
      <c r="C72" s="278"/>
      <c r="D72" s="164" t="s">
        <v>35</v>
      </c>
      <c r="E72" s="44"/>
      <c r="F72" s="187"/>
      <c r="G72" s="173" t="e">
        <f>LOOKUP(F72,DATA!$A$18:$A$22,DATA!$B$18:$B$22)</f>
        <v>#N/A</v>
      </c>
    </row>
    <row r="73" spans="2:7" x14ac:dyDescent="0.15">
      <c r="B73" s="275"/>
      <c r="C73" s="278"/>
      <c r="D73" s="164" t="s">
        <v>41</v>
      </c>
      <c r="E73" s="44"/>
      <c r="F73" s="187"/>
      <c r="G73" s="173" t="e">
        <f>LOOKUP(F73,DATA!$A$18:$A$22,DATA!$B$18:$B$22)</f>
        <v>#N/A</v>
      </c>
    </row>
    <row r="74" spans="2:7" x14ac:dyDescent="0.15">
      <c r="B74" s="275"/>
      <c r="C74" s="278"/>
      <c r="D74" s="164" t="s">
        <v>267</v>
      </c>
      <c r="E74" s="44"/>
      <c r="F74" s="187"/>
      <c r="G74" s="173" t="e">
        <f>LOOKUP(F74,DATA!$A$18:$A$22,DATA!$B$18:$B$22)</f>
        <v>#N/A</v>
      </c>
    </row>
    <row r="75" spans="2:7" x14ac:dyDescent="0.15">
      <c r="B75" s="275"/>
      <c r="C75" s="278"/>
      <c r="D75" s="164" t="s">
        <v>36</v>
      </c>
      <c r="E75" s="44"/>
      <c r="F75" s="187"/>
      <c r="G75" s="173" t="e">
        <f>LOOKUP(F75,DATA!$A$18:$A$22,DATA!$B$18:$B$22)</f>
        <v>#N/A</v>
      </c>
    </row>
    <row r="76" spans="2:7" x14ac:dyDescent="0.15">
      <c r="B76" s="275"/>
      <c r="C76" s="278"/>
      <c r="D76" s="164" t="s">
        <v>42</v>
      </c>
      <c r="E76" s="44"/>
      <c r="F76" s="187"/>
      <c r="G76" s="173" t="e">
        <f>LOOKUP(F76,DATA!$A$18:$A$22,DATA!$B$18:$B$22)</f>
        <v>#N/A</v>
      </c>
    </row>
    <row r="77" spans="2:7" x14ac:dyDescent="0.15">
      <c r="B77" s="275"/>
      <c r="C77" s="278"/>
      <c r="D77" s="164" t="s">
        <v>37</v>
      </c>
      <c r="E77" s="44"/>
      <c r="F77" s="187"/>
      <c r="G77" s="173" t="e">
        <f>LOOKUP(F77,DATA!$A$18:$A$22,DATA!$B$18:$B$22)</f>
        <v>#N/A</v>
      </c>
    </row>
    <row r="78" spans="2:7" x14ac:dyDescent="0.15">
      <c r="B78" s="275"/>
      <c r="C78" s="278"/>
      <c r="D78" s="164" t="s">
        <v>43</v>
      </c>
      <c r="E78" s="44"/>
      <c r="F78" s="187"/>
      <c r="G78" s="173" t="e">
        <f>LOOKUP(F78,DATA!$A$18:$A$22,DATA!$B$18:$B$22)</f>
        <v>#N/A</v>
      </c>
    </row>
    <row r="79" spans="2:7" x14ac:dyDescent="0.15">
      <c r="B79" s="275"/>
      <c r="C79" s="278"/>
      <c r="D79" s="164" t="s">
        <v>46</v>
      </c>
      <c r="E79" s="44"/>
      <c r="F79" s="187"/>
      <c r="G79" s="173" t="e">
        <f>LOOKUP(F79,DATA!$A$18:$A$22,DATA!$B$18:$B$22)</f>
        <v>#N/A</v>
      </c>
    </row>
    <row r="80" spans="2:7" x14ac:dyDescent="0.15">
      <c r="B80" s="275"/>
      <c r="C80" s="278"/>
      <c r="D80" s="164" t="s">
        <v>268</v>
      </c>
      <c r="E80" s="44"/>
      <c r="F80" s="187"/>
      <c r="G80" s="173" t="e">
        <f>LOOKUP(F80,DATA!$A$18:$A$22,DATA!$B$18:$B$22)</f>
        <v>#N/A</v>
      </c>
    </row>
    <row r="81" spans="2:7" ht="13.5" customHeight="1" x14ac:dyDescent="0.15">
      <c r="B81" s="275"/>
      <c r="C81" s="278"/>
      <c r="D81" s="164" t="s">
        <v>269</v>
      </c>
      <c r="E81" s="44"/>
      <c r="F81" s="187"/>
      <c r="G81" s="173" t="e">
        <f>LOOKUP(F81,DATA!$A$18:$A$22,DATA!$B$18:$B$22)</f>
        <v>#N/A</v>
      </c>
    </row>
    <row r="82" spans="2:7" x14ac:dyDescent="0.15">
      <c r="B82" s="275"/>
      <c r="C82" s="278"/>
      <c r="D82" s="164" t="s">
        <v>38</v>
      </c>
      <c r="E82" s="44"/>
      <c r="F82" s="187"/>
      <c r="G82" s="173" t="e">
        <f>LOOKUP(F82,DATA!$A$18:$A$22,DATA!$B$18:$B$22)</f>
        <v>#N/A</v>
      </c>
    </row>
    <row r="83" spans="2:7" x14ac:dyDescent="0.15">
      <c r="B83" s="275"/>
      <c r="C83" s="278"/>
      <c r="D83" s="164" t="s">
        <v>44</v>
      </c>
      <c r="E83" s="44"/>
      <c r="F83" s="187"/>
      <c r="G83" s="173" t="e">
        <f>LOOKUP(F83,DATA!$A$18:$A$22,DATA!$B$18:$B$22)</f>
        <v>#N/A</v>
      </c>
    </row>
    <row r="84" spans="2:7" x14ac:dyDescent="0.15">
      <c r="B84" s="275"/>
      <c r="C84" s="278"/>
      <c r="D84" s="164" t="s">
        <v>39</v>
      </c>
      <c r="E84" s="44"/>
      <c r="F84" s="187"/>
      <c r="G84" s="173" t="e">
        <f>LOOKUP(F84,DATA!$A$18:$A$22,DATA!$B$18:$B$22)</f>
        <v>#N/A</v>
      </c>
    </row>
    <row r="85" spans="2:7" ht="14.25" thickBot="1" x14ac:dyDescent="0.2">
      <c r="B85" s="276"/>
      <c r="C85" s="279"/>
      <c r="D85" s="155" t="s">
        <v>45</v>
      </c>
      <c r="E85" s="46"/>
      <c r="F85" s="209"/>
      <c r="G85" s="89" t="e">
        <f>LOOKUP(F85,DATA!$A$18:$A$22,DATA!$B$18:$B$22)</f>
        <v>#N/A</v>
      </c>
    </row>
    <row r="86" spans="2:7" x14ac:dyDescent="0.15">
      <c r="B86" s="52"/>
      <c r="C86" s="47"/>
    </row>
    <row r="87" spans="2:7" ht="14.25" thickBot="1" x14ac:dyDescent="0.2">
      <c r="D87" s="42" t="s">
        <v>150</v>
      </c>
      <c r="E87" s="48" t="s">
        <v>129</v>
      </c>
      <c r="F87" s="48" t="s">
        <v>128</v>
      </c>
      <c r="G87" s="48" t="s">
        <v>146</v>
      </c>
    </row>
    <row r="88" spans="2:7" x14ac:dyDescent="0.15">
      <c r="B88" s="301" t="s">
        <v>148</v>
      </c>
      <c r="C88" s="298" t="s">
        <v>119</v>
      </c>
      <c r="D88" s="163" t="s">
        <v>47</v>
      </c>
      <c r="E88" s="43"/>
      <c r="F88" s="186"/>
      <c r="G88" s="88" t="e">
        <f>LOOKUP(F88,DATA!$A$18:$A$22,DATA!$B$18:$B$22)</f>
        <v>#N/A</v>
      </c>
    </row>
    <row r="89" spans="2:7" x14ac:dyDescent="0.15">
      <c r="B89" s="302"/>
      <c r="C89" s="299"/>
      <c r="D89" s="164" t="s">
        <v>22</v>
      </c>
      <c r="E89" s="44"/>
      <c r="F89" s="187"/>
      <c r="G89" s="173" t="e">
        <f>LOOKUP(F89,DATA!$A$18:$A$22,DATA!$B$18:$B$22)</f>
        <v>#N/A</v>
      </c>
    </row>
    <row r="90" spans="2:7" x14ac:dyDescent="0.15">
      <c r="B90" s="302"/>
      <c r="C90" s="299"/>
      <c r="D90" s="164" t="s">
        <v>48</v>
      </c>
      <c r="E90" s="44"/>
      <c r="F90" s="187"/>
      <c r="G90" s="173" t="e">
        <f>LOOKUP(F90,DATA!$A$18:$A$22,DATA!$B$18:$B$22)</f>
        <v>#N/A</v>
      </c>
    </row>
    <row r="91" spans="2:7" x14ac:dyDescent="0.15">
      <c r="B91" s="302"/>
      <c r="C91" s="299"/>
      <c r="D91" s="164" t="s">
        <v>270</v>
      </c>
      <c r="E91" s="44"/>
      <c r="F91" s="187"/>
      <c r="G91" s="173" t="e">
        <f>LOOKUP(F91,DATA!$A$18:$A$22,DATA!$B$18:$B$22)</f>
        <v>#N/A</v>
      </c>
    </row>
    <row r="92" spans="2:7" x14ac:dyDescent="0.15">
      <c r="B92" s="302"/>
      <c r="C92" s="299"/>
      <c r="D92" s="164" t="s">
        <v>49</v>
      </c>
      <c r="E92" s="44"/>
      <c r="F92" s="187"/>
      <c r="G92" s="173" t="e">
        <f>LOOKUP(F92,DATA!$A$18:$A$22,DATA!$B$18:$B$22)</f>
        <v>#N/A</v>
      </c>
    </row>
    <row r="93" spans="2:7" x14ac:dyDescent="0.15">
      <c r="B93" s="302"/>
      <c r="C93" s="299"/>
      <c r="D93" s="164" t="s">
        <v>21</v>
      </c>
      <c r="E93" s="44"/>
      <c r="F93" s="187"/>
      <c r="G93" s="173" t="e">
        <f>LOOKUP(F93,DATA!$A$18:$A$22,DATA!$B$18:$B$22)</f>
        <v>#N/A</v>
      </c>
    </row>
    <row r="94" spans="2:7" x14ac:dyDescent="0.15">
      <c r="B94" s="302"/>
      <c r="C94" s="299"/>
      <c r="D94" s="164" t="s">
        <v>50</v>
      </c>
      <c r="E94" s="44"/>
      <c r="F94" s="187"/>
      <c r="G94" s="173" t="e">
        <f>LOOKUP(F94,DATA!$A$18:$A$22,DATA!$B$18:$B$22)</f>
        <v>#N/A</v>
      </c>
    </row>
    <row r="95" spans="2:7" x14ac:dyDescent="0.15">
      <c r="B95" s="302"/>
      <c r="C95" s="299"/>
      <c r="D95" s="164" t="s">
        <v>51</v>
      </c>
      <c r="E95" s="44"/>
      <c r="F95" s="187"/>
      <c r="G95" s="173" t="e">
        <f>LOOKUP(F95,DATA!$A$18:$A$22,DATA!$B$18:$B$22)</f>
        <v>#N/A</v>
      </c>
    </row>
    <row r="96" spans="2:7" x14ac:dyDescent="0.15">
      <c r="B96" s="302"/>
      <c r="C96" s="299"/>
      <c r="D96" s="164" t="s">
        <v>52</v>
      </c>
      <c r="E96" s="44"/>
      <c r="F96" s="187"/>
      <c r="G96" s="173" t="e">
        <f>LOOKUP(F96,DATA!$A$18:$A$22,DATA!$B$18:$B$22)</f>
        <v>#N/A</v>
      </c>
    </row>
    <row r="97" spans="2:9" x14ac:dyDescent="0.15">
      <c r="B97" s="302"/>
      <c r="C97" s="299"/>
      <c r="D97" s="164" t="s">
        <v>53</v>
      </c>
      <c r="E97" s="44"/>
      <c r="F97" s="187"/>
      <c r="G97" s="173" t="e">
        <f>LOOKUP(F97,DATA!$A$18:$A$22,DATA!$B$18:$B$22)</f>
        <v>#N/A</v>
      </c>
    </row>
    <row r="98" spans="2:9" x14ac:dyDescent="0.15">
      <c r="B98" s="302"/>
      <c r="C98" s="299"/>
      <c r="D98" s="164" t="s">
        <v>54</v>
      </c>
      <c r="E98" s="44"/>
      <c r="F98" s="187"/>
      <c r="G98" s="173" t="e">
        <f>LOOKUP(F98,DATA!$A$18:$A$22,DATA!$B$18:$B$22)</f>
        <v>#N/A</v>
      </c>
    </row>
    <row r="99" spans="2:9" x14ac:dyDescent="0.15">
      <c r="B99" s="302"/>
      <c r="C99" s="299"/>
      <c r="D99" s="164" t="s">
        <v>55</v>
      </c>
      <c r="E99" s="44"/>
      <c r="F99" s="187"/>
      <c r="G99" s="173" t="e">
        <f>LOOKUP(F99,DATA!$A$18:$A$22,DATA!$B$18:$B$22)</f>
        <v>#N/A</v>
      </c>
    </row>
    <row r="100" spans="2:9" x14ac:dyDescent="0.15">
      <c r="B100" s="302"/>
      <c r="C100" s="299"/>
      <c r="D100" s="164" t="s">
        <v>271</v>
      </c>
      <c r="E100" s="44"/>
      <c r="F100" s="187"/>
      <c r="G100" s="173" t="e">
        <f>LOOKUP(F100,DATA!$A$18:$A$22,DATA!$B$18:$B$22)</f>
        <v>#N/A</v>
      </c>
    </row>
    <row r="101" spans="2:9" x14ac:dyDescent="0.15">
      <c r="B101" s="302"/>
      <c r="C101" s="299"/>
      <c r="D101" s="164" t="s">
        <v>222</v>
      </c>
      <c r="E101" s="44"/>
      <c r="F101" s="187"/>
      <c r="G101" s="173" t="e">
        <f>LOOKUP(F101,DATA!$A$18:$A$22,DATA!$B$18:$B$22)</f>
        <v>#N/A</v>
      </c>
    </row>
    <row r="102" spans="2:9" x14ac:dyDescent="0.15">
      <c r="B102" s="302"/>
      <c r="C102" s="299"/>
      <c r="D102" s="164" t="s">
        <v>56</v>
      </c>
      <c r="E102" s="44"/>
      <c r="F102" s="187"/>
      <c r="G102" s="173" t="e">
        <f>LOOKUP(F102,DATA!$A$18:$A$22,DATA!$B$18:$B$22)</f>
        <v>#N/A</v>
      </c>
    </row>
    <row r="103" spans="2:9" x14ac:dyDescent="0.15">
      <c r="B103" s="302"/>
      <c r="C103" s="299"/>
      <c r="D103" s="164" t="s">
        <v>58</v>
      </c>
      <c r="E103" s="44"/>
      <c r="F103" s="187"/>
      <c r="G103" s="173" t="e">
        <f>LOOKUP(F103,DATA!$A$18:$A$22,DATA!$B$18:$B$22)</f>
        <v>#N/A</v>
      </c>
    </row>
    <row r="104" spans="2:9" x14ac:dyDescent="0.15">
      <c r="B104" s="302"/>
      <c r="C104" s="299"/>
      <c r="D104" s="164" t="s">
        <v>59</v>
      </c>
      <c r="E104" s="44"/>
      <c r="F104" s="187"/>
      <c r="G104" s="173" t="e">
        <f>LOOKUP(F104,DATA!$A$18:$A$22,DATA!$B$18:$B$22)</f>
        <v>#N/A</v>
      </c>
    </row>
    <row r="105" spans="2:9" x14ac:dyDescent="0.15">
      <c r="B105" s="302"/>
      <c r="C105" s="299"/>
      <c r="D105" s="164" t="s">
        <v>57</v>
      </c>
      <c r="E105" s="44"/>
      <c r="F105" s="187"/>
      <c r="G105" s="173" t="e">
        <f>LOOKUP(F105,DATA!$A$18:$A$22,DATA!$B$18:$B$22)</f>
        <v>#N/A</v>
      </c>
    </row>
    <row r="106" spans="2:9" x14ac:dyDescent="0.15">
      <c r="B106" s="302"/>
      <c r="C106" s="299"/>
      <c r="D106" s="164" t="s">
        <v>8</v>
      </c>
      <c r="E106" s="44"/>
      <c r="F106" s="187"/>
      <c r="G106" s="173" t="e">
        <f>LOOKUP(F106,DATA!$A$18:$A$22,DATA!$B$18:$B$22)</f>
        <v>#N/A</v>
      </c>
    </row>
    <row r="107" spans="2:9" x14ac:dyDescent="0.15">
      <c r="B107" s="302"/>
      <c r="C107" s="299"/>
      <c r="D107" s="164" t="s">
        <v>194</v>
      </c>
      <c r="E107" s="44"/>
      <c r="F107" s="187"/>
      <c r="G107" s="173" t="e">
        <f>LOOKUP(F107,DATA!$A$18:$A$22,DATA!$B$18:$B$22)</f>
        <v>#N/A</v>
      </c>
    </row>
    <row r="108" spans="2:9" x14ac:dyDescent="0.15">
      <c r="B108" s="302"/>
      <c r="C108" s="299"/>
      <c r="D108" s="164" t="s">
        <v>10</v>
      </c>
      <c r="E108" s="44"/>
      <c r="F108" s="187"/>
      <c r="G108" s="173" t="e">
        <f>LOOKUP(F108,DATA!$A$18:$A$22,DATA!$B$18:$B$22)</f>
        <v>#N/A</v>
      </c>
    </row>
    <row r="109" spans="2:9" x14ac:dyDescent="0.15">
      <c r="B109" s="302"/>
      <c r="C109" s="299"/>
      <c r="D109" s="164" t="s">
        <v>127</v>
      </c>
      <c r="E109" s="44"/>
      <c r="F109" s="187"/>
      <c r="G109" s="173" t="e">
        <f>LOOKUP(F109,DATA!$A$18:$A$22,DATA!$B$18:$B$22)</f>
        <v>#N/A</v>
      </c>
    </row>
    <row r="110" spans="2:9" x14ac:dyDescent="0.15">
      <c r="B110" s="302"/>
      <c r="C110" s="299"/>
      <c r="D110" s="164" t="s">
        <v>9</v>
      </c>
      <c r="E110" s="44"/>
      <c r="F110" s="187"/>
      <c r="G110" s="173" t="e">
        <f>LOOKUP(F110,DATA!$A$18:$A$22,DATA!$B$18:$B$22)</f>
        <v>#N/A</v>
      </c>
    </row>
    <row r="111" spans="2:9" x14ac:dyDescent="0.15">
      <c r="B111" s="302"/>
      <c r="C111" s="299"/>
      <c r="D111" s="164" t="s">
        <v>292</v>
      </c>
      <c r="E111" s="44"/>
      <c r="F111" s="187"/>
      <c r="G111" s="173" t="e">
        <f>LOOKUP(F111,DATA!$A$18:$A$22,DATA!$B$18:$B$22)</f>
        <v>#N/A</v>
      </c>
    </row>
    <row r="112" spans="2:9" x14ac:dyDescent="0.15">
      <c r="B112" s="302"/>
      <c r="C112" s="299"/>
      <c r="D112" s="164" t="s">
        <v>204</v>
      </c>
      <c r="E112" s="44"/>
      <c r="F112" s="187"/>
      <c r="G112" s="173" t="e">
        <f>LOOKUP(F112,DATA!$A$18:$A$22,DATA!$B$18:$B$22)</f>
        <v>#N/A</v>
      </c>
      <c r="H112" s="149"/>
      <c r="I112" s="149"/>
    </row>
    <row r="113" spans="2:10" x14ac:dyDescent="0.15">
      <c r="B113" s="302"/>
      <c r="C113" s="299"/>
      <c r="D113" s="164" t="s">
        <v>300</v>
      </c>
      <c r="E113" s="44"/>
      <c r="F113" s="187"/>
      <c r="G113" s="173" t="e">
        <f>LOOKUP(F113,DATA!$A$18:$A$22,DATA!$B$18:$B$22)</f>
        <v>#N/A</v>
      </c>
      <c r="H113" s="149"/>
      <c r="I113" s="149"/>
    </row>
    <row r="114" spans="2:10" x14ac:dyDescent="0.15">
      <c r="B114" s="302"/>
      <c r="C114" s="299"/>
      <c r="D114" s="164" t="s">
        <v>301</v>
      </c>
      <c r="E114" s="44"/>
      <c r="F114" s="187"/>
      <c r="G114" s="173" t="e">
        <f>LOOKUP(F114,DATA!$A$18:$A$22,DATA!$B$18:$B$22)</f>
        <v>#N/A</v>
      </c>
      <c r="H114" s="149"/>
      <c r="I114" s="149"/>
    </row>
    <row r="115" spans="2:10" x14ac:dyDescent="0.15">
      <c r="B115" s="302"/>
      <c r="C115" s="299"/>
      <c r="D115" s="164" t="s">
        <v>291</v>
      </c>
      <c r="E115" s="44"/>
      <c r="F115" s="187"/>
      <c r="G115" s="173" t="e">
        <f>LOOKUP(F115,DATA!$A$18:$A$22,DATA!$B$18:$B$22)</f>
        <v>#N/A</v>
      </c>
      <c r="H115" s="149"/>
      <c r="I115" s="149"/>
    </row>
    <row r="116" spans="2:10" x14ac:dyDescent="0.15">
      <c r="B116" s="302"/>
      <c r="C116" s="299"/>
      <c r="D116" s="164" t="s">
        <v>224</v>
      </c>
      <c r="E116" s="44"/>
      <c r="F116" s="187"/>
      <c r="G116" s="173" t="e">
        <f>LOOKUP(F116,DATA!$A$18:$A$22,DATA!$B$18:$B$22)</f>
        <v>#N/A</v>
      </c>
      <c r="H116" s="149"/>
      <c r="I116" s="149"/>
    </row>
    <row r="117" spans="2:10" x14ac:dyDescent="0.15">
      <c r="B117" s="302"/>
      <c r="C117" s="299"/>
      <c r="D117" s="164" t="s">
        <v>307</v>
      </c>
      <c r="E117" s="44"/>
      <c r="F117" s="187"/>
      <c r="G117" s="173" t="e">
        <f>LOOKUP(F117,DATA!$A$18:$A$22,DATA!$B$18:$B$22)</f>
        <v>#N/A</v>
      </c>
      <c r="H117" s="149"/>
      <c r="I117" s="149"/>
    </row>
    <row r="118" spans="2:10" x14ac:dyDescent="0.15">
      <c r="B118" s="302"/>
      <c r="C118" s="299"/>
      <c r="D118" s="164" t="s">
        <v>246</v>
      </c>
      <c r="E118" s="44"/>
      <c r="F118" s="187"/>
      <c r="G118" s="173" t="e">
        <f>LOOKUP(F118,DATA!$A$18:$A$22,DATA!$B$18:$B$22)</f>
        <v>#N/A</v>
      </c>
      <c r="H118" s="280" t="s">
        <v>156</v>
      </c>
      <c r="I118" s="281"/>
      <c r="J118" t="s">
        <v>249</v>
      </c>
    </row>
    <row r="119" spans="2:10" x14ac:dyDescent="0.15">
      <c r="B119" s="302"/>
      <c r="C119" s="299"/>
      <c r="D119" s="164" t="s">
        <v>253</v>
      </c>
      <c r="E119" s="44"/>
      <c r="F119" s="187"/>
      <c r="G119" s="173" t="e">
        <f>LOOKUP(F119,DATA!$A$18:$A$22,DATA!$B$18:$B$22)</f>
        <v>#N/A</v>
      </c>
      <c r="H119" s="280" t="s">
        <v>156</v>
      </c>
      <c r="I119" s="281"/>
      <c r="J119" t="s">
        <v>249</v>
      </c>
    </row>
    <row r="120" spans="2:10" x14ac:dyDescent="0.15">
      <c r="B120" s="302"/>
      <c r="C120" s="299"/>
      <c r="D120" s="164" t="s">
        <v>250</v>
      </c>
      <c r="E120" s="44"/>
      <c r="F120" s="187"/>
      <c r="G120" s="173" t="e">
        <f>LOOKUP(F120,DATA!$A$18:$A$22,DATA!$B$18:$B$22)</f>
        <v>#N/A</v>
      </c>
      <c r="H120" s="280" t="s">
        <v>156</v>
      </c>
      <c r="I120" s="281"/>
      <c r="J120" t="s">
        <v>249</v>
      </c>
    </row>
    <row r="121" spans="2:10" x14ac:dyDescent="0.15">
      <c r="B121" s="302"/>
      <c r="C121" s="299"/>
      <c r="D121" s="164" t="s">
        <v>251</v>
      </c>
      <c r="E121" s="44"/>
      <c r="F121" s="187"/>
      <c r="G121" s="173" t="e">
        <f>LOOKUP(F121,DATA!$A$18:$A$22,DATA!$B$18:$B$22)</f>
        <v>#N/A</v>
      </c>
      <c r="H121" s="280" t="s">
        <v>156</v>
      </c>
      <c r="I121" s="281"/>
      <c r="J121" t="s">
        <v>249</v>
      </c>
    </row>
    <row r="122" spans="2:10" ht="14.25" thickBot="1" x14ac:dyDescent="0.2">
      <c r="B122" s="303"/>
      <c r="C122" s="300"/>
      <c r="D122" s="155" t="s">
        <v>252</v>
      </c>
      <c r="E122" s="46"/>
      <c r="F122" s="209"/>
      <c r="G122" s="89" t="e">
        <f>LOOKUP(F122,DATA!$A$18:$A$22,DATA!$B$18:$B$22)</f>
        <v>#N/A</v>
      </c>
      <c r="H122" s="280" t="s">
        <v>156</v>
      </c>
      <c r="I122" s="281"/>
      <c r="J122" t="s">
        <v>249</v>
      </c>
    </row>
    <row r="123" spans="2:10" ht="14.25" thickBot="1" x14ac:dyDescent="0.2">
      <c r="B123" s="52"/>
      <c r="E123" s="100" t="s">
        <v>183</v>
      </c>
      <c r="F123" s="100" t="s">
        <v>202</v>
      </c>
      <c r="G123" s="100"/>
    </row>
    <row r="124" spans="2:10" x14ac:dyDescent="0.15">
      <c r="C124" s="93"/>
      <c r="D124" s="94" t="s">
        <v>180</v>
      </c>
      <c r="E124" s="98"/>
      <c r="F124" s="111"/>
    </row>
    <row r="125" spans="2:10" ht="14.25" thickBot="1" x14ac:dyDescent="0.2">
      <c r="C125" s="92"/>
      <c r="D125" s="95" t="s">
        <v>181</v>
      </c>
      <c r="E125" s="99"/>
      <c r="F125" s="112"/>
      <c r="G125" t="s">
        <v>203</v>
      </c>
    </row>
  </sheetData>
  <sheetProtection sheet="1" objects="1" scenarios="1"/>
  <protectedRanges>
    <protectedRange sqref="J4 J13:J23" name="範囲12"/>
    <protectedRange sqref="E45:E55" name="範囲4"/>
    <protectedRange sqref="E58:E67" name="範囲5"/>
    <protectedRange sqref="E70:E85" name="範囲6"/>
    <protectedRange sqref="E88:E122" name="範囲7"/>
    <protectedRange sqref="E125:G125" name="範囲8"/>
    <protectedRange sqref="E5:E18" name="範囲9"/>
    <protectedRange sqref="E4 E27:E35 E19:E23" name="範囲10"/>
    <protectedRange sqref="E38:E42" name="範囲11"/>
  </protectedRanges>
  <mergeCells count="17">
    <mergeCell ref="H120:I120"/>
    <mergeCell ref="H121:I121"/>
    <mergeCell ref="H122:I122"/>
    <mergeCell ref="C88:C122"/>
    <mergeCell ref="B88:B122"/>
    <mergeCell ref="B70:B85"/>
    <mergeCell ref="C70:C85"/>
    <mergeCell ref="H118:I118"/>
    <mergeCell ref="H119:I119"/>
    <mergeCell ref="B1:G1"/>
    <mergeCell ref="G2:I2"/>
    <mergeCell ref="C58:C67"/>
    <mergeCell ref="B38:C42"/>
    <mergeCell ref="B58:B67"/>
    <mergeCell ref="B4:C23"/>
    <mergeCell ref="B27:C35"/>
    <mergeCell ref="B45:C55"/>
  </mergeCells>
  <phoneticPr fontId="2"/>
  <dataValidations count="6">
    <dataValidation type="whole" operator="greaterThanOrEqual" allowBlank="1" showInputMessage="1" showErrorMessage="1" errorTitle="注意" error="自己基準点以下は入力できません" sqref="F125" xr:uid="{00000000-0002-0000-0300-000000000000}">
      <formula1>F124</formula1>
    </dataValidation>
    <dataValidation type="list" allowBlank="1" showInputMessage="1" showErrorMessage="1" sqref="E58:E68 E38:E43 E88:E122 E4:E23 E27:E35 E70:E86 E45:E56" xr:uid="{00000000-0002-0000-0300-000001000000}">
      <formula1>学期</formula1>
    </dataValidation>
    <dataValidation type="whole" allowBlank="1" showInputMessage="1" showErrorMessage="1" sqref="F86 F56 F68" xr:uid="{00000000-0002-0000-0300-000002000000}">
      <formula1>60</formula1>
      <formula2>100</formula2>
    </dataValidation>
    <dataValidation showInputMessage="1" showErrorMessage="1" sqref="G43 G36" xr:uid="{00000000-0002-0000-0300-000003000000}"/>
    <dataValidation type="whole" showInputMessage="1" showErrorMessage="1" errorTitle="注意" error="300以上を入力してください．" promptTitle="注意" prompt="TOEICスコア　300点以上を対象とする" sqref="F124" xr:uid="{00000000-0002-0000-0300-000004000000}">
      <formula1>300</formula1>
      <formula2>1000</formula2>
    </dataValidation>
    <dataValidation type="whole" errorStyle="warning" allowBlank="1" showErrorMessage="1" errorTitle="注意" error="60点以上の値を入力してください" promptTitle="注意" prompt="60点以上の値を入力してください．" sqref="F45:F55 F27:F35 F70:F85 F88:F122 F58:F67 F38:F42 G22:G23 G4:G11 G19 F4:F23" xr:uid="{00000000-0002-0000-0300-000005000000}">
      <formula1>60</formula1>
      <formula2>100</formula2>
    </dataValidation>
  </dataValidations>
  <pageMargins left="0.78740157480314965" right="0.78740157480314965" top="0.59055118110236227" bottom="1.43" header="0.51181102362204722" footer="0.51181102362204722"/>
  <pageSetup paperSize="9" scale="65" fitToHeight="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1"/>
  <sheetViews>
    <sheetView workbookViewId="0">
      <selection activeCell="F34" sqref="F34"/>
    </sheetView>
  </sheetViews>
  <sheetFormatPr defaultRowHeight="13.5" x14ac:dyDescent="0.15"/>
  <cols>
    <col min="1" max="1" width="11.125" customWidth="1"/>
  </cols>
  <sheetData>
    <row r="1" spans="1:9" x14ac:dyDescent="0.15">
      <c r="A1" s="67" t="s">
        <v>130</v>
      </c>
      <c r="B1" s="67"/>
      <c r="C1" s="67" t="s">
        <v>130</v>
      </c>
      <c r="D1" s="67"/>
      <c r="E1" s="67"/>
      <c r="F1" s="67"/>
      <c r="G1" s="67"/>
      <c r="H1" s="67"/>
      <c r="I1" s="67"/>
    </row>
    <row r="2" spans="1:9" x14ac:dyDescent="0.15">
      <c r="A2" s="67" t="s">
        <v>131</v>
      </c>
      <c r="B2" s="67"/>
      <c r="C2" s="67" t="s">
        <v>131</v>
      </c>
      <c r="D2" s="67"/>
      <c r="E2" s="67"/>
      <c r="F2" s="67"/>
      <c r="G2" s="67"/>
      <c r="H2" s="67"/>
      <c r="I2" s="67"/>
    </row>
    <row r="3" spans="1:9" x14ac:dyDescent="0.15">
      <c r="A3" s="67" t="s">
        <v>132</v>
      </c>
      <c r="B3" s="67"/>
      <c r="C3" s="67" t="s">
        <v>132</v>
      </c>
      <c r="D3" s="67"/>
      <c r="E3" s="67"/>
      <c r="F3" s="67"/>
      <c r="G3" s="67"/>
      <c r="H3" s="67"/>
      <c r="I3" s="67"/>
    </row>
    <row r="4" spans="1:9" x14ac:dyDescent="0.15">
      <c r="A4" s="67" t="s">
        <v>133</v>
      </c>
      <c r="B4" s="67"/>
      <c r="C4" s="67" t="s">
        <v>133</v>
      </c>
      <c r="D4" s="67"/>
      <c r="E4" s="67"/>
      <c r="F4" s="67"/>
      <c r="G4" s="67"/>
      <c r="H4" s="67"/>
      <c r="I4" s="67"/>
    </row>
    <row r="5" spans="1:9" x14ac:dyDescent="0.15">
      <c r="A5" s="67" t="s">
        <v>134</v>
      </c>
      <c r="B5" s="67"/>
      <c r="C5" s="67" t="s">
        <v>134</v>
      </c>
      <c r="D5" s="67"/>
      <c r="E5" s="67"/>
      <c r="F5" s="67"/>
      <c r="G5" s="67"/>
      <c r="H5" s="67"/>
      <c r="I5" s="67"/>
    </row>
    <row r="6" spans="1:9" x14ac:dyDescent="0.15">
      <c r="A6" s="67" t="s">
        <v>135</v>
      </c>
      <c r="B6" s="67"/>
      <c r="C6" s="67" t="s">
        <v>135</v>
      </c>
      <c r="D6" s="67"/>
      <c r="E6" s="67"/>
      <c r="F6" s="67"/>
      <c r="G6" s="67"/>
      <c r="H6" s="67"/>
      <c r="I6" s="67"/>
    </row>
    <row r="7" spans="1:9" x14ac:dyDescent="0.15">
      <c r="A7" s="67" t="s">
        <v>136</v>
      </c>
      <c r="B7" s="67"/>
      <c r="C7" s="67" t="s">
        <v>136</v>
      </c>
      <c r="D7" s="67"/>
      <c r="E7" s="67"/>
      <c r="F7" s="67"/>
      <c r="G7" s="67"/>
      <c r="H7" s="67"/>
      <c r="I7" s="67"/>
    </row>
    <row r="8" spans="1:9" x14ac:dyDescent="0.15">
      <c r="A8" s="67" t="s">
        <v>137</v>
      </c>
      <c r="B8" s="67"/>
      <c r="C8" s="67" t="s">
        <v>137</v>
      </c>
      <c r="D8" s="67"/>
      <c r="E8" s="67"/>
      <c r="F8" s="67"/>
      <c r="G8" s="67"/>
      <c r="H8" s="67"/>
      <c r="I8" s="67"/>
    </row>
    <row r="9" spans="1:9" x14ac:dyDescent="0.15">
      <c r="A9" s="67" t="s">
        <v>138</v>
      </c>
      <c r="B9" s="67"/>
      <c r="C9" s="67"/>
      <c r="D9" s="67"/>
      <c r="E9" s="67"/>
      <c r="F9" s="67"/>
      <c r="G9" s="67"/>
      <c r="H9" s="67"/>
      <c r="I9" s="67"/>
    </row>
    <row r="10" spans="1:9" x14ac:dyDescent="0.15">
      <c r="A10" s="67" t="s">
        <v>139</v>
      </c>
      <c r="B10" s="67"/>
      <c r="C10" s="67"/>
      <c r="D10" s="67"/>
      <c r="E10" s="67"/>
      <c r="F10" s="67"/>
      <c r="G10" s="67"/>
      <c r="H10" s="67"/>
      <c r="I10" s="67"/>
    </row>
    <row r="11" spans="1:9" x14ac:dyDescent="0.15">
      <c r="A11" s="67" t="s">
        <v>140</v>
      </c>
      <c r="B11" s="67"/>
      <c r="C11" s="67"/>
      <c r="D11" s="67"/>
      <c r="E11" s="67"/>
      <c r="F11" s="67"/>
      <c r="G11" s="67"/>
      <c r="H11" s="67"/>
      <c r="I11" s="67"/>
    </row>
    <row r="12" spans="1:9" x14ac:dyDescent="0.15">
      <c r="A12" s="67" t="s">
        <v>141</v>
      </c>
      <c r="B12" s="67"/>
      <c r="C12" s="67"/>
      <c r="D12" s="67"/>
      <c r="E12" s="67"/>
      <c r="F12" s="67"/>
      <c r="G12" s="67"/>
      <c r="H12" s="67"/>
      <c r="I12" s="67"/>
    </row>
    <row r="13" spans="1:9" x14ac:dyDescent="0.15">
      <c r="A13" s="67" t="s">
        <v>142</v>
      </c>
      <c r="B13" s="67"/>
      <c r="C13" s="67"/>
      <c r="D13" s="67"/>
      <c r="E13" s="67"/>
      <c r="F13" s="67"/>
      <c r="G13" s="67"/>
      <c r="H13" s="67"/>
      <c r="I13" s="67"/>
    </row>
    <row r="14" spans="1:9" x14ac:dyDescent="0.15">
      <c r="A14" s="67" t="s">
        <v>143</v>
      </c>
      <c r="B14" s="67"/>
      <c r="C14" s="67"/>
      <c r="D14" s="67"/>
      <c r="E14" s="67"/>
      <c r="F14" s="67"/>
      <c r="G14" s="67"/>
      <c r="H14" s="67"/>
      <c r="I14" s="67"/>
    </row>
    <row r="15" spans="1:9" x14ac:dyDescent="0.15">
      <c r="A15" s="67" t="s">
        <v>144</v>
      </c>
      <c r="B15" s="67"/>
      <c r="C15" s="67"/>
      <c r="D15" s="67"/>
      <c r="E15" s="67"/>
      <c r="F15" s="67"/>
      <c r="G15" s="67"/>
      <c r="H15" s="67"/>
      <c r="I15" s="67"/>
    </row>
    <row r="16" spans="1:9" x14ac:dyDescent="0.15">
      <c r="A16" s="67" t="s">
        <v>145</v>
      </c>
      <c r="B16" s="67"/>
      <c r="C16" s="67"/>
      <c r="D16" s="67"/>
      <c r="E16" s="67"/>
      <c r="F16" s="67"/>
      <c r="G16" s="67"/>
      <c r="H16" s="67"/>
      <c r="I16" s="67"/>
    </row>
    <row r="17" spans="1:9" x14ac:dyDescent="0.15">
      <c r="A17" s="67"/>
      <c r="B17" s="67"/>
      <c r="C17" s="67"/>
      <c r="D17" s="67"/>
      <c r="E17" s="67"/>
      <c r="F17" s="67"/>
      <c r="G17" s="67"/>
      <c r="H17" s="67"/>
      <c r="I17" s="67"/>
    </row>
    <row r="18" spans="1:9" x14ac:dyDescent="0.15">
      <c r="A18" s="67">
        <v>60</v>
      </c>
      <c r="B18" s="67" t="s">
        <v>178</v>
      </c>
      <c r="C18" s="67"/>
      <c r="E18" s="67"/>
      <c r="F18" s="67"/>
      <c r="G18" s="67"/>
      <c r="H18" s="67"/>
      <c r="I18" s="67"/>
    </row>
    <row r="19" spans="1:9" x14ac:dyDescent="0.15">
      <c r="A19" s="67">
        <v>70</v>
      </c>
      <c r="B19" s="67" t="s">
        <v>177</v>
      </c>
      <c r="C19" s="67"/>
      <c r="E19" s="67"/>
      <c r="F19" s="67"/>
      <c r="G19" s="67"/>
      <c r="H19" s="67"/>
      <c r="I19" s="67"/>
    </row>
    <row r="20" spans="1:9" x14ac:dyDescent="0.15">
      <c r="A20" s="67">
        <v>80</v>
      </c>
      <c r="B20" s="67" t="s">
        <v>176</v>
      </c>
      <c r="C20" s="67"/>
      <c r="E20" s="67"/>
      <c r="F20" s="67"/>
      <c r="G20" s="67"/>
      <c r="H20" s="67"/>
      <c r="I20" s="67"/>
    </row>
    <row r="21" spans="1:9" x14ac:dyDescent="0.15">
      <c r="A21" s="67">
        <v>90</v>
      </c>
      <c r="B21" s="67" t="s">
        <v>175</v>
      </c>
      <c r="C21" s="67"/>
      <c r="E21" s="67"/>
      <c r="F21" s="67"/>
      <c r="G21" s="67"/>
      <c r="H21" s="67"/>
      <c r="I21" s="67"/>
    </row>
    <row r="22" spans="1:9" x14ac:dyDescent="0.15">
      <c r="A22" s="67"/>
      <c r="B22" s="67"/>
      <c r="C22" s="67"/>
      <c r="E22" s="67"/>
      <c r="F22" s="67"/>
      <c r="G22" s="67"/>
      <c r="H22" s="67"/>
      <c r="I22" s="67"/>
    </row>
    <row r="23" spans="1:9" x14ac:dyDescent="0.15">
      <c r="A23" s="97"/>
      <c r="B23" s="97"/>
      <c r="C23" s="97"/>
      <c r="D23" s="67"/>
      <c r="E23" s="67"/>
      <c r="F23" s="67"/>
      <c r="G23" s="67"/>
      <c r="H23" s="67"/>
      <c r="I23" s="67"/>
    </row>
    <row r="24" spans="1:9" x14ac:dyDescent="0.15">
      <c r="A24" s="67"/>
      <c r="C24" s="67"/>
      <c r="D24" s="67"/>
      <c r="E24" s="67"/>
      <c r="F24" s="67"/>
      <c r="G24" s="67"/>
      <c r="H24" s="67"/>
      <c r="I24" s="67"/>
    </row>
    <row r="25" spans="1:9" ht="14.25" thickBot="1" x14ac:dyDescent="0.2">
      <c r="A25" s="67" t="s">
        <v>196</v>
      </c>
      <c r="B25" s="67"/>
      <c r="C25" s="67"/>
      <c r="D25" s="67"/>
      <c r="E25" s="67"/>
      <c r="F25" s="67"/>
      <c r="G25" s="67"/>
      <c r="H25" s="67"/>
      <c r="I25" s="67"/>
    </row>
    <row r="26" spans="1:9" x14ac:dyDescent="0.15">
      <c r="A26" s="60" t="s">
        <v>197</v>
      </c>
      <c r="B26" s="53" t="s">
        <v>198</v>
      </c>
      <c r="C26" s="54" t="s">
        <v>184</v>
      </c>
      <c r="D26" s="67"/>
      <c r="E26" s="67"/>
      <c r="F26" s="67"/>
      <c r="G26" s="67"/>
      <c r="H26" s="67"/>
      <c r="I26" s="67"/>
    </row>
    <row r="27" spans="1:9" ht="14.25" thickBot="1" x14ac:dyDescent="0.2">
      <c r="A27" s="57">
        <v>4</v>
      </c>
      <c r="B27" s="103">
        <v>3</v>
      </c>
      <c r="C27" s="104">
        <v>0.05</v>
      </c>
      <c r="D27" s="67"/>
      <c r="E27" s="67"/>
      <c r="F27" s="67"/>
      <c r="G27" s="67"/>
      <c r="H27" s="67"/>
      <c r="I27" s="67"/>
    </row>
    <row r="28" spans="1:9" x14ac:dyDescent="0.15">
      <c r="A28" s="67"/>
      <c r="B28" s="67"/>
      <c r="C28" s="67"/>
      <c r="D28" s="67"/>
      <c r="E28" s="67"/>
      <c r="F28" s="67"/>
      <c r="G28" s="67"/>
      <c r="H28" s="67"/>
      <c r="I28" s="67"/>
    </row>
    <row r="29" spans="1:9" x14ac:dyDescent="0.15">
      <c r="A29" s="67"/>
      <c r="B29" s="67"/>
      <c r="C29" s="67"/>
      <c r="D29" s="67"/>
      <c r="E29" s="67"/>
      <c r="F29" s="67"/>
      <c r="G29" s="67"/>
      <c r="H29" s="67"/>
      <c r="I29" s="67"/>
    </row>
    <row r="30" spans="1:9" x14ac:dyDescent="0.15">
      <c r="A30" s="67"/>
      <c r="B30" s="67"/>
      <c r="C30" s="67"/>
      <c r="D30" s="67"/>
      <c r="E30" s="67"/>
      <c r="F30" s="67"/>
      <c r="G30" s="67"/>
      <c r="H30" s="67"/>
      <c r="I30" s="67"/>
    </row>
    <row r="31" spans="1:9" ht="14.25" thickBot="1" x14ac:dyDescent="0.2">
      <c r="A31" s="67"/>
      <c r="B31" s="67"/>
      <c r="C31" s="67"/>
      <c r="D31" s="67"/>
      <c r="E31" s="67"/>
      <c r="F31" s="67"/>
      <c r="G31" s="67"/>
      <c r="H31" s="67"/>
      <c r="I31" s="67"/>
    </row>
    <row r="32" spans="1:9" x14ac:dyDescent="0.15">
      <c r="A32" s="105" t="s">
        <v>199</v>
      </c>
      <c r="B32" s="106">
        <f>+成績!F124</f>
        <v>0</v>
      </c>
      <c r="C32" s="67"/>
      <c r="D32" s="67"/>
      <c r="E32" s="67"/>
      <c r="F32" s="67"/>
      <c r="G32" s="67"/>
      <c r="H32" s="67"/>
      <c r="I32" s="67"/>
    </row>
    <row r="33" spans="1:9" ht="14.25" thickBot="1" x14ac:dyDescent="0.2">
      <c r="A33" s="107" t="s">
        <v>200</v>
      </c>
      <c r="B33" s="108">
        <f>+成績!F125</f>
        <v>0</v>
      </c>
      <c r="E33" s="67"/>
      <c r="F33" s="67"/>
      <c r="G33" s="67"/>
      <c r="H33" s="67"/>
      <c r="I33" s="67"/>
    </row>
    <row r="34" spans="1:9" ht="14.25" thickBot="1" x14ac:dyDescent="0.2">
      <c r="A34" s="67"/>
      <c r="B34" s="67"/>
      <c r="E34" s="67"/>
      <c r="F34" s="67"/>
      <c r="G34" s="67"/>
      <c r="H34" s="67"/>
      <c r="I34" s="67"/>
    </row>
    <row r="35" spans="1:9" ht="14.25" thickBot="1" x14ac:dyDescent="0.2">
      <c r="A35" s="110" t="s">
        <v>201</v>
      </c>
      <c r="B35" s="109" t="e">
        <f>(((1-EXP(-A27*((B33-B32)/B32))^B27)*B33)*C27)</f>
        <v>#DIV/0!</v>
      </c>
      <c r="C35" s="67"/>
      <c r="D35" s="67"/>
      <c r="E35" s="67"/>
      <c r="F35" s="67"/>
      <c r="G35" s="67"/>
      <c r="H35" s="67"/>
      <c r="I35" s="67"/>
    </row>
    <row r="36" spans="1:9" x14ac:dyDescent="0.15">
      <c r="A36" s="67"/>
      <c r="B36" s="67"/>
      <c r="C36" s="67"/>
      <c r="D36" s="67"/>
      <c r="E36" s="67"/>
      <c r="F36" s="67"/>
      <c r="G36" s="67"/>
      <c r="H36" s="67"/>
      <c r="I36" s="67"/>
    </row>
    <row r="37" spans="1:9" x14ac:dyDescent="0.15">
      <c r="A37" s="67"/>
      <c r="B37" s="67"/>
      <c r="C37" s="67"/>
      <c r="D37" s="67"/>
      <c r="E37" s="67"/>
      <c r="F37" s="67"/>
      <c r="G37" s="67"/>
      <c r="H37" s="67"/>
      <c r="I37" s="67"/>
    </row>
    <row r="38" spans="1:9" x14ac:dyDescent="0.15">
      <c r="A38" s="67"/>
      <c r="B38" s="67"/>
      <c r="C38" s="67"/>
      <c r="D38" s="67"/>
      <c r="E38" s="67"/>
      <c r="F38" s="67"/>
      <c r="G38" s="67"/>
      <c r="H38" s="67"/>
      <c r="I38" s="67"/>
    </row>
    <row r="39" spans="1:9" x14ac:dyDescent="0.15">
      <c r="A39" s="67"/>
      <c r="B39" s="67"/>
      <c r="C39" s="67"/>
      <c r="D39" s="67"/>
      <c r="E39" s="67"/>
      <c r="F39" s="67"/>
      <c r="G39" s="67"/>
      <c r="H39" s="67"/>
      <c r="I39" s="67"/>
    </row>
    <row r="40" spans="1:9" x14ac:dyDescent="0.15">
      <c r="A40" s="67"/>
      <c r="B40" s="67"/>
      <c r="C40" s="67"/>
      <c r="D40" s="67"/>
      <c r="E40" s="67"/>
      <c r="F40" s="67"/>
      <c r="G40" s="67"/>
      <c r="H40" s="67"/>
      <c r="I40" s="67"/>
    </row>
    <row r="41" spans="1:9" x14ac:dyDescent="0.15">
      <c r="A41" s="67"/>
      <c r="B41" s="67"/>
      <c r="C41" s="67"/>
      <c r="D41" s="67"/>
      <c r="E41" s="67"/>
      <c r="F41" s="67"/>
      <c r="G41" s="67"/>
      <c r="H41" s="67"/>
      <c r="I41" s="67"/>
    </row>
    <row r="42" spans="1:9" x14ac:dyDescent="0.15">
      <c r="A42" s="67"/>
      <c r="B42" s="67"/>
      <c r="C42" s="67"/>
      <c r="D42" s="67"/>
      <c r="E42" s="67"/>
      <c r="F42" s="67"/>
      <c r="G42" s="67"/>
      <c r="H42" s="67"/>
      <c r="I42" s="67"/>
    </row>
    <row r="43" spans="1:9" x14ac:dyDescent="0.15">
      <c r="A43" s="67"/>
      <c r="B43" s="67"/>
      <c r="C43" s="67"/>
      <c r="D43" s="67"/>
      <c r="E43" s="67"/>
      <c r="F43" s="67"/>
      <c r="G43" s="67"/>
      <c r="H43" s="67"/>
      <c r="I43" s="67"/>
    </row>
    <row r="44" spans="1:9" x14ac:dyDescent="0.15">
      <c r="A44" s="67"/>
      <c r="B44" s="67"/>
      <c r="C44" s="67"/>
      <c r="D44" s="67"/>
      <c r="E44" s="67"/>
      <c r="F44" s="67"/>
      <c r="G44" s="67"/>
      <c r="H44" s="67"/>
      <c r="I44" s="67"/>
    </row>
    <row r="45" spans="1:9" x14ac:dyDescent="0.15">
      <c r="A45" s="67"/>
      <c r="B45" s="67"/>
      <c r="C45" s="67"/>
      <c r="D45" s="67"/>
      <c r="E45" s="67"/>
      <c r="F45" s="67"/>
      <c r="G45" s="67"/>
      <c r="H45" s="67"/>
      <c r="I45" s="67"/>
    </row>
    <row r="46" spans="1:9" x14ac:dyDescent="0.15">
      <c r="A46" s="67"/>
      <c r="B46" s="67"/>
      <c r="C46" s="67"/>
      <c r="D46" s="67"/>
      <c r="E46" s="67"/>
      <c r="F46" s="67"/>
      <c r="G46" s="67"/>
      <c r="H46" s="67"/>
      <c r="I46" s="67"/>
    </row>
    <row r="47" spans="1:9" x14ac:dyDescent="0.15">
      <c r="A47" s="67" t="s">
        <v>169</v>
      </c>
      <c r="B47" s="67"/>
      <c r="C47" s="67"/>
      <c r="D47" s="67"/>
      <c r="E47" s="67"/>
      <c r="F47" s="67"/>
      <c r="G47" s="67"/>
      <c r="H47" s="67"/>
      <c r="I47" s="67"/>
    </row>
    <row r="48" spans="1:9" x14ac:dyDescent="0.15">
      <c r="A48" s="67" t="s">
        <v>170</v>
      </c>
      <c r="B48" s="67"/>
      <c r="C48" s="67"/>
      <c r="D48" s="67"/>
      <c r="E48" s="67"/>
      <c r="F48" s="67"/>
      <c r="G48" s="67"/>
      <c r="H48" s="67"/>
      <c r="I48" s="67"/>
    </row>
    <row r="49" spans="1:9" x14ac:dyDescent="0.15">
      <c r="A49" s="67" t="s">
        <v>171</v>
      </c>
      <c r="B49" s="67"/>
      <c r="C49" s="67"/>
      <c r="D49" s="67"/>
      <c r="E49" s="67"/>
      <c r="F49" s="67"/>
      <c r="G49" s="67"/>
      <c r="H49" s="67"/>
      <c r="I49" s="67"/>
    </row>
    <row r="50" spans="1:9" x14ac:dyDescent="0.15">
      <c r="A50" s="67"/>
      <c r="B50" s="67"/>
      <c r="C50" s="67"/>
      <c r="D50" s="67"/>
      <c r="E50" s="67"/>
      <c r="F50" s="67"/>
      <c r="G50" s="67"/>
      <c r="H50" s="67"/>
      <c r="I50" s="67"/>
    </row>
    <row r="51" spans="1:9" x14ac:dyDescent="0.15">
      <c r="A51" s="67"/>
      <c r="B51" s="67"/>
      <c r="C51" s="67"/>
      <c r="D51" s="67"/>
      <c r="E51" s="67"/>
      <c r="F51" s="67"/>
      <c r="G51" s="67"/>
      <c r="H51" s="67"/>
      <c r="I51" s="67"/>
    </row>
    <row r="52" spans="1:9" x14ac:dyDescent="0.15">
      <c r="A52" s="67">
        <v>1</v>
      </c>
      <c r="B52" s="67"/>
      <c r="C52" s="67"/>
      <c r="D52" s="67"/>
      <c r="E52" s="67"/>
      <c r="F52" s="67"/>
      <c r="G52" s="67"/>
      <c r="H52" s="67"/>
      <c r="I52" s="67"/>
    </row>
    <row r="53" spans="1:9" x14ac:dyDescent="0.15">
      <c r="A53" s="67">
        <v>1.2</v>
      </c>
      <c r="B53" s="67"/>
      <c r="C53" s="67"/>
      <c r="D53" s="67"/>
      <c r="E53" s="67"/>
      <c r="F53" s="67"/>
      <c r="G53" s="67"/>
      <c r="H53" s="67"/>
      <c r="I53" s="67"/>
    </row>
    <row r="54" spans="1:9" x14ac:dyDescent="0.15">
      <c r="A54" s="67"/>
      <c r="B54" s="67"/>
      <c r="C54" s="67"/>
      <c r="D54" s="67"/>
      <c r="E54" s="67"/>
      <c r="F54" s="67"/>
      <c r="G54" s="67"/>
      <c r="H54" s="67"/>
      <c r="I54" s="67"/>
    </row>
    <row r="55" spans="1:9" x14ac:dyDescent="0.15">
      <c r="A55" s="67"/>
      <c r="B55" s="67"/>
      <c r="C55" s="67"/>
      <c r="D55" s="67"/>
      <c r="E55" s="67"/>
      <c r="F55" s="67"/>
      <c r="G55" s="67"/>
      <c r="H55" s="67"/>
      <c r="I55" s="67"/>
    </row>
    <row r="56" spans="1:9" x14ac:dyDescent="0.15">
      <c r="A56" s="67"/>
      <c r="B56" s="67"/>
      <c r="C56" s="67"/>
      <c r="D56" s="67"/>
      <c r="E56" s="67"/>
      <c r="F56" s="67"/>
      <c r="G56" s="67"/>
      <c r="H56" s="67"/>
      <c r="I56" s="67"/>
    </row>
    <row r="57" spans="1:9" x14ac:dyDescent="0.15">
      <c r="A57" s="67"/>
      <c r="B57" s="67"/>
      <c r="C57" s="67"/>
      <c r="D57" s="67"/>
      <c r="E57" s="67"/>
      <c r="F57" s="67"/>
      <c r="G57" s="67"/>
      <c r="H57" s="67"/>
      <c r="I57" s="67"/>
    </row>
    <row r="58" spans="1:9" x14ac:dyDescent="0.15">
      <c r="A58" s="67"/>
      <c r="B58" s="67"/>
      <c r="C58" s="67"/>
      <c r="D58" s="67"/>
      <c r="E58" s="67"/>
      <c r="F58" s="67"/>
      <c r="G58" s="67"/>
      <c r="H58" s="67"/>
      <c r="I58" s="67"/>
    </row>
    <row r="59" spans="1:9" x14ac:dyDescent="0.15">
      <c r="A59" s="67"/>
      <c r="B59" s="67"/>
      <c r="C59" s="67"/>
      <c r="D59" s="67"/>
      <c r="E59" s="67"/>
      <c r="F59" s="67"/>
      <c r="G59" s="67"/>
      <c r="H59" s="67"/>
      <c r="I59" s="67"/>
    </row>
    <row r="60" spans="1:9" x14ac:dyDescent="0.15">
      <c r="A60" s="67"/>
      <c r="B60" s="67"/>
      <c r="C60" s="67"/>
      <c r="D60" s="67"/>
      <c r="E60" s="67"/>
      <c r="F60" s="67"/>
      <c r="G60" s="67"/>
      <c r="H60" s="67"/>
      <c r="I60" s="67"/>
    </row>
    <row r="61" spans="1:9" x14ac:dyDescent="0.15">
      <c r="A61" s="67"/>
      <c r="B61" s="67"/>
      <c r="C61" s="67"/>
      <c r="D61" s="67"/>
      <c r="E61" s="67"/>
      <c r="F61" s="67"/>
      <c r="G61" s="67"/>
      <c r="H61" s="67"/>
      <c r="I61" s="67"/>
    </row>
    <row r="62" spans="1:9" x14ac:dyDescent="0.15">
      <c r="A62" s="67"/>
      <c r="B62" s="67"/>
      <c r="C62" s="67"/>
      <c r="D62" s="67"/>
      <c r="E62" s="67"/>
      <c r="F62" s="67"/>
      <c r="G62" s="67"/>
      <c r="H62" s="67"/>
      <c r="I62" s="67"/>
    </row>
    <row r="63" spans="1:9" x14ac:dyDescent="0.15">
      <c r="A63" s="67"/>
      <c r="B63" s="67"/>
      <c r="C63" s="67"/>
      <c r="D63" s="67"/>
      <c r="E63" s="67"/>
      <c r="F63" s="67"/>
      <c r="G63" s="67"/>
      <c r="H63" s="67"/>
      <c r="I63" s="67"/>
    </row>
    <row r="64" spans="1:9" x14ac:dyDescent="0.15">
      <c r="A64" s="67"/>
      <c r="B64" s="67"/>
      <c r="C64" s="67"/>
      <c r="D64" s="67"/>
      <c r="E64" s="67"/>
      <c r="F64" s="67"/>
      <c r="G64" s="67"/>
      <c r="H64" s="67"/>
      <c r="I64" s="67"/>
    </row>
    <row r="65" spans="1:9" x14ac:dyDescent="0.15">
      <c r="A65" s="67"/>
      <c r="B65" s="67"/>
      <c r="C65" s="67"/>
      <c r="D65" s="67"/>
      <c r="E65" s="67"/>
      <c r="F65" s="67"/>
      <c r="G65" s="67"/>
      <c r="H65" s="67"/>
      <c r="I65" s="67"/>
    </row>
    <row r="66" spans="1:9" x14ac:dyDescent="0.15">
      <c r="A66" s="67"/>
      <c r="B66" s="67"/>
      <c r="C66" s="67"/>
      <c r="D66" s="67"/>
      <c r="E66" s="67"/>
      <c r="F66" s="67"/>
      <c r="G66" s="67"/>
      <c r="H66" s="67"/>
      <c r="I66" s="67"/>
    </row>
    <row r="67" spans="1:9" x14ac:dyDescent="0.15">
      <c r="A67" s="67"/>
      <c r="B67" s="67"/>
      <c r="C67" s="67"/>
      <c r="D67" s="67"/>
      <c r="E67" s="67"/>
      <c r="F67" s="67"/>
      <c r="G67" s="67"/>
      <c r="H67" s="67"/>
      <c r="I67" s="67"/>
    </row>
    <row r="68" spans="1:9" x14ac:dyDescent="0.15">
      <c r="A68" s="67"/>
      <c r="B68" s="67"/>
      <c r="C68" s="67"/>
      <c r="D68" s="67"/>
      <c r="E68" s="67"/>
      <c r="F68" s="67"/>
      <c r="G68" s="67"/>
      <c r="H68" s="67"/>
      <c r="I68" s="67"/>
    </row>
    <row r="69" spans="1:9" x14ac:dyDescent="0.15">
      <c r="A69" s="67"/>
      <c r="B69" s="67"/>
      <c r="C69" s="67"/>
      <c r="D69" s="67"/>
      <c r="E69" s="67"/>
      <c r="F69" s="67"/>
      <c r="G69" s="67"/>
      <c r="H69" s="67"/>
      <c r="I69" s="67"/>
    </row>
    <row r="70" spans="1:9" x14ac:dyDescent="0.15">
      <c r="A70" s="67"/>
      <c r="B70" s="67"/>
      <c r="C70" s="67"/>
      <c r="D70" s="67"/>
      <c r="E70" s="67"/>
      <c r="F70" s="67"/>
      <c r="G70" s="67"/>
      <c r="H70" s="67"/>
      <c r="I70" s="67"/>
    </row>
    <row r="71" spans="1:9" x14ac:dyDescent="0.15">
      <c r="A71" s="67"/>
      <c r="B71" s="67"/>
      <c r="C71" s="67"/>
      <c r="D71" s="67"/>
      <c r="E71" s="67"/>
      <c r="F71" s="67"/>
      <c r="G71" s="67"/>
      <c r="H71" s="67"/>
      <c r="I71" s="67"/>
    </row>
  </sheetData>
  <sheetProtection password="CAC5" sheet="1" objects="1" scenarios="1"/>
  <phoneticPr fontId="2"/>
  <pageMargins left="0.78700000000000003" right="0.78700000000000003" top="0.98399999999999999" bottom="0.98399999999999999" header="0.51200000000000001" footer="0.51200000000000001"/>
  <pageSetup paperSize="9" orientation="portrait" horizontalDpi="0" verticalDpi="0" r:id="rId1"/>
  <headerFooter alignWithMargins="0"/>
  <drawing r:id="rId2"/>
  <legacyDrawing r:id="rId3"/>
  <oleObjects>
    <mc:AlternateContent xmlns:mc="http://schemas.openxmlformats.org/markup-compatibility/2006">
      <mc:Choice Requires="x14">
        <oleObject progId="Equation.3" shapeId="8194" r:id="rId4">
          <objectPr defaultSize="0" autoPict="0" r:id="rId5">
            <anchor moveWithCells="1" sizeWithCells="1">
              <from>
                <xdr:col>0</xdr:col>
                <xdr:colOff>66675</xdr:colOff>
                <xdr:row>27</xdr:row>
                <xdr:rowOff>28575</xdr:rowOff>
              </from>
              <to>
                <xdr:col>2</xdr:col>
                <xdr:colOff>504825</xdr:colOff>
                <xdr:row>30</xdr:row>
                <xdr:rowOff>66675</xdr:rowOff>
              </to>
            </anchor>
          </objectPr>
        </oleObject>
      </mc:Choice>
      <mc:Fallback>
        <oleObject progId="Equation.3" shapeId="819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達成度表</vt:lpstr>
      <vt:lpstr>グラフ</vt:lpstr>
      <vt:lpstr>成績</vt:lpstr>
      <vt:lpstr>DATA</vt:lpstr>
      <vt:lpstr>DATA!Print_Area</vt:lpstr>
      <vt:lpstr>グラフ!Print_Area</vt:lpstr>
      <vt:lpstr>達成度表!Print_Area</vt:lpstr>
      <vt:lpstr>学期</vt:lpstr>
      <vt:lpstr>教養教育科目</vt:lpstr>
      <vt:lpstr>重み</vt:lpstr>
      <vt:lpstr>年次学期</vt:lpstr>
      <vt:lpstr>評価区分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Yagi</dc:creator>
  <cp:lastModifiedBy>MISE Yasuhiro</cp:lastModifiedBy>
  <cp:lastPrinted>2016-09-07T06:57:23Z</cp:lastPrinted>
  <dcterms:created xsi:type="dcterms:W3CDTF">2004-07-07T10:29:19Z</dcterms:created>
  <dcterms:modified xsi:type="dcterms:W3CDTF">2024-03-25T05:50:40Z</dcterms:modified>
</cp:coreProperties>
</file>