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ikainas\disk1\達成度表\配布用の達成度表\"/>
    </mc:Choice>
  </mc:AlternateContent>
  <xr:revisionPtr revIDLastSave="0" documentId="13_ncr:1_{48D16743-97ED-451B-80C0-718EEDA0768B}" xr6:coauthVersionLast="47" xr6:coauthVersionMax="47" xr10:uidLastSave="{00000000-0000-0000-0000-000000000000}"/>
  <bookViews>
    <workbookView xWindow="-120" yWindow="-120" windowWidth="29040" windowHeight="15720" xr2:uid="{5D4F0FD8-1D84-482B-9D56-BDDEBDF3B8E3}"/>
  </bookViews>
  <sheets>
    <sheet name="表紙" sheetId="8" r:id="rId1"/>
    <sheet name="達成度表" sheetId="1" r:id="rId2"/>
    <sheet name="グラフ" sheetId="3" r:id="rId3"/>
    <sheet name="成績" sheetId="6" r:id="rId4"/>
    <sheet name="DATA" sheetId="7" r:id="rId5"/>
  </sheets>
  <definedNames>
    <definedName name="_１後">グラフ!#REF!</definedName>
    <definedName name="_１前">グラフ!#REF!</definedName>
    <definedName name="_２後">グラフ!#REF!</definedName>
    <definedName name="_２前">グラフ!#REF!</definedName>
    <definedName name="_３後">グラフ!#REF!</definedName>
    <definedName name="_３前">グラフ!#REF!</definedName>
    <definedName name="_４後">グラフ!#REF!</definedName>
    <definedName name="_４前">グラフ!#REF!</definedName>
    <definedName name="【桐】C\\\DATA\JABEE\達成度計算\Akamatsu.tbl" localSheetId="3">成績!#REF!</definedName>
    <definedName name="【桐】C\\\DATA\JABEE\達成度計算\松田.tbl" localSheetId="3">成績!#REF!</definedName>
    <definedName name="【桐】C\\\DATA\JABEE\達成度計算\内山.tbl" localSheetId="3">成績!#REF!</definedName>
    <definedName name="_xlnm.Print_Area" localSheetId="4">DATA!$D$1</definedName>
    <definedName name="_xlnm.Print_Area" localSheetId="2">グラフ!$A$1:$K$44</definedName>
    <definedName name="_xlnm.Print_Area" localSheetId="1">達成度表!$A$1:$N$151</definedName>
    <definedName name="学期">DATA!$A$1:$A$16</definedName>
    <definedName name="教養教育科目">DATA!$A$47:$A$51</definedName>
    <definedName name="重み">DATA!$A$52:$A$53</definedName>
    <definedName name="年次学期">DATA!$C$1:$C$8</definedName>
    <definedName name="評価区分">DATA!$A$18:$A$23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1" i="1" l="1"/>
  <c r="I136" i="1"/>
  <c r="I33" i="1"/>
  <c r="K33" i="1" s="1"/>
  <c r="I94" i="1"/>
  <c r="K94" i="1" s="1"/>
  <c r="I93" i="1"/>
  <c r="K93" i="1" s="1"/>
  <c r="A1" i="1" l="1"/>
  <c r="G104" i="6"/>
  <c r="G103" i="6"/>
  <c r="K136" i="1"/>
  <c r="K151" i="1"/>
  <c r="I121" i="1" a="1"/>
  <c r="I121" i="1" s="1"/>
  <c r="K121" i="1" s="1"/>
  <c r="I120" i="1" a="1"/>
  <c r="I120" i="1" s="1"/>
  <c r="K120" i="1" s="1"/>
  <c r="H149" i="6" l="1"/>
  <c r="H150" i="6"/>
  <c r="H145" i="6"/>
  <c r="H146" i="6"/>
  <c r="H143" i="6"/>
  <c r="H144" i="6"/>
  <c r="H147" i="6"/>
  <c r="H148" i="6"/>
  <c r="H151" i="6"/>
  <c r="I4" i="1" l="1"/>
  <c r="K4" i="1" s="1"/>
  <c r="I142" i="1" l="1"/>
  <c r="K142" i="1" s="1"/>
  <c r="I139" i="1"/>
  <c r="K139" i="1" s="1"/>
  <c r="I138" i="1"/>
  <c r="K138" i="1" s="1"/>
  <c r="I137" i="1"/>
  <c r="K137" i="1" s="1"/>
  <c r="I135" i="1"/>
  <c r="K135" i="1" s="1"/>
  <c r="I89" i="1"/>
  <c r="K89" i="1" s="1"/>
  <c r="I52" i="1"/>
  <c r="K52" i="1" s="1"/>
  <c r="I51" i="1"/>
  <c r="K51" i="1" s="1"/>
  <c r="I36" i="1"/>
  <c r="K36" i="1" s="1"/>
  <c r="I31" i="1"/>
  <c r="K31" i="1" s="1"/>
  <c r="I19" i="1"/>
  <c r="K19" i="1" s="1"/>
  <c r="I8" i="1"/>
  <c r="K8" i="1" s="1"/>
  <c r="I5" i="1"/>
  <c r="K5" i="1" s="1"/>
  <c r="I6" i="1"/>
  <c r="K6" i="1" s="1"/>
  <c r="I7" i="1"/>
  <c r="K7" i="1" s="1"/>
  <c r="I9" i="1"/>
  <c r="K9" i="1" s="1"/>
  <c r="I10" i="1"/>
  <c r="K10" i="1" s="1"/>
  <c r="I11" i="1"/>
  <c r="K11" i="1" s="1"/>
  <c r="I12" i="1"/>
  <c r="K12" i="1" s="1"/>
  <c r="I13" i="1" a="1"/>
  <c r="I13" i="1" s="1"/>
  <c r="K13" i="1" s="1"/>
  <c r="I14" i="1" a="1"/>
  <c r="I14" i="1" s="1"/>
  <c r="K14" i="1" s="1"/>
  <c r="I15" i="1"/>
  <c r="K15" i="1" s="1"/>
  <c r="I16" i="1"/>
  <c r="K16" i="1" s="1"/>
  <c r="I17" i="1"/>
  <c r="K17" i="1" s="1"/>
  <c r="I18" i="1"/>
  <c r="K18" i="1" s="1"/>
  <c r="I20" i="1"/>
  <c r="K20" i="1" s="1"/>
  <c r="I21" i="1"/>
  <c r="K21" i="1" s="1"/>
  <c r="I22" i="1"/>
  <c r="K22" i="1" s="1"/>
  <c r="I23" i="1"/>
  <c r="K23" i="1" s="1"/>
  <c r="I24" i="1"/>
  <c r="K24" i="1" s="1"/>
  <c r="I25" i="1"/>
  <c r="K25" i="1" s="1"/>
  <c r="I26" i="1"/>
  <c r="K26" i="1" s="1"/>
  <c r="I27" i="1"/>
  <c r="K27" i="1" s="1"/>
  <c r="I28" i="1" a="1"/>
  <c r="I28" i="1" s="1"/>
  <c r="K28" i="1" s="1"/>
  <c r="I29" i="1" a="1"/>
  <c r="I29" i="1" s="1"/>
  <c r="K29" i="1" s="1"/>
  <c r="I30" i="1"/>
  <c r="K30" i="1" s="1"/>
  <c r="I32" i="1"/>
  <c r="K32" i="1" s="1"/>
  <c r="I34" i="1"/>
  <c r="K34" i="1" s="1"/>
  <c r="I35" i="1"/>
  <c r="K35" i="1" s="1"/>
  <c r="I37" i="1"/>
  <c r="K37" i="1" s="1"/>
  <c r="I38" i="1"/>
  <c r="K38" i="1" s="1"/>
  <c r="I39" i="1"/>
  <c r="K39" i="1" s="1"/>
  <c r="I40" i="1"/>
  <c r="K40" i="1" s="1"/>
  <c r="I41" i="1"/>
  <c r="K41" i="1" s="1"/>
  <c r="I42" i="1"/>
  <c r="K42" i="1" s="1"/>
  <c r="I43" i="1"/>
  <c r="K43" i="1" s="1"/>
  <c r="I44" i="1"/>
  <c r="K44" i="1" s="1"/>
  <c r="I45" i="1"/>
  <c r="K45" i="1" s="1"/>
  <c r="I46" i="1"/>
  <c r="K46" i="1" s="1"/>
  <c r="I47" i="1"/>
  <c r="K47" i="1" s="1"/>
  <c r="I48" i="1"/>
  <c r="K48" i="1" s="1"/>
  <c r="I49" i="1"/>
  <c r="K49" i="1" s="1"/>
  <c r="I50" i="1"/>
  <c r="K50" i="1" s="1"/>
  <c r="I53" i="1"/>
  <c r="K53" i="1" s="1"/>
  <c r="I54" i="1"/>
  <c r="K54" i="1" s="1"/>
  <c r="I55" i="1"/>
  <c r="K55" i="1" s="1"/>
  <c r="I56" i="1"/>
  <c r="K56" i="1" s="1"/>
  <c r="I57" i="1"/>
  <c r="K57" i="1" s="1"/>
  <c r="I58" i="1"/>
  <c r="K58" i="1" s="1"/>
  <c r="I59" i="1"/>
  <c r="K59" i="1" s="1"/>
  <c r="I60" i="1"/>
  <c r="K60" i="1" s="1"/>
  <c r="I61" i="1"/>
  <c r="K61" i="1" s="1"/>
  <c r="I62" i="1"/>
  <c r="K62" i="1" s="1"/>
  <c r="I63" i="1"/>
  <c r="K63" i="1" s="1"/>
  <c r="I64" i="1"/>
  <c r="K64" i="1" s="1"/>
  <c r="I65" i="1"/>
  <c r="K65" i="1" s="1"/>
  <c r="I66" i="1"/>
  <c r="K66" i="1" s="1"/>
  <c r="I67" i="1"/>
  <c r="K67" i="1" s="1"/>
  <c r="I68" i="1"/>
  <c r="K68" i="1" s="1"/>
  <c r="I69" i="1"/>
  <c r="K69" i="1" s="1"/>
  <c r="I70" i="1"/>
  <c r="K70" i="1" s="1"/>
  <c r="I71" i="1"/>
  <c r="K71" i="1" s="1"/>
  <c r="I72" i="1"/>
  <c r="K72" i="1" s="1"/>
  <c r="I73" i="1"/>
  <c r="K73" i="1" s="1"/>
  <c r="I74" i="1"/>
  <c r="K74" i="1" s="1"/>
  <c r="I75" i="1"/>
  <c r="K75" i="1" s="1"/>
  <c r="I76" i="1"/>
  <c r="K76" i="1" s="1"/>
  <c r="I77" i="1"/>
  <c r="K77" i="1" s="1"/>
  <c r="I78" i="1"/>
  <c r="K78" i="1" s="1"/>
  <c r="I79" i="1"/>
  <c r="K79" i="1" s="1"/>
  <c r="I80" i="1"/>
  <c r="I81" i="1"/>
  <c r="K81" i="1" s="1"/>
  <c r="I82" i="1"/>
  <c r="K82" i="1" s="1"/>
  <c r="I83" i="1"/>
  <c r="K83" i="1" s="1"/>
  <c r="I84" i="1"/>
  <c r="K84" i="1" s="1"/>
  <c r="I86" i="1"/>
  <c r="K86" i="1" s="1"/>
  <c r="I87" i="1"/>
  <c r="K87" i="1" s="1"/>
  <c r="I88" i="1"/>
  <c r="K88" i="1" s="1"/>
  <c r="I90" i="1"/>
  <c r="K90" i="1" s="1"/>
  <c r="I91" i="1"/>
  <c r="K91" i="1" s="1"/>
  <c r="I92" i="1"/>
  <c r="K92" i="1" s="1"/>
  <c r="I95" i="1"/>
  <c r="K95" i="1" s="1"/>
  <c r="I96" i="1"/>
  <c r="K96" i="1" s="1"/>
  <c r="I97" i="1"/>
  <c r="K97" i="1" s="1"/>
  <c r="I98" i="1"/>
  <c r="K98" i="1" s="1"/>
  <c r="I99" i="1"/>
  <c r="K99" i="1" s="1"/>
  <c r="I100" i="1"/>
  <c r="K100" i="1" s="1"/>
  <c r="I101" i="1"/>
  <c r="K101" i="1" s="1"/>
  <c r="I102" i="1"/>
  <c r="K102" i="1" s="1"/>
  <c r="I103" i="1"/>
  <c r="K103" i="1" s="1"/>
  <c r="I104" i="1"/>
  <c r="K104" i="1" s="1"/>
  <c r="I105" i="1"/>
  <c r="K105" i="1" s="1"/>
  <c r="I106" i="1"/>
  <c r="K106" i="1" s="1"/>
  <c r="I107" i="1"/>
  <c r="K107" i="1" s="1"/>
  <c r="I108" i="1"/>
  <c r="K108" i="1" s="1"/>
  <c r="I109" i="1"/>
  <c r="K109" i="1" s="1"/>
  <c r="I110" i="1"/>
  <c r="K110" i="1" s="1"/>
  <c r="I111" i="1"/>
  <c r="K111" i="1" s="1"/>
  <c r="I112" i="1"/>
  <c r="K112" i="1" s="1"/>
  <c r="I113" i="1"/>
  <c r="K113" i="1" s="1"/>
  <c r="I114" i="1"/>
  <c r="K114" i="1" s="1"/>
  <c r="I115" i="1"/>
  <c r="K115" i="1" s="1"/>
  <c r="I116" i="1"/>
  <c r="K116" i="1" s="1"/>
  <c r="I117" i="1"/>
  <c r="K117" i="1" s="1"/>
  <c r="I118" i="1"/>
  <c r="K118" i="1" s="1"/>
  <c r="I119" i="1"/>
  <c r="K119" i="1" s="1"/>
  <c r="I122" i="1"/>
  <c r="K122" i="1" s="1"/>
  <c r="I123" i="1"/>
  <c r="K123" i="1" s="1"/>
  <c r="I124" i="1"/>
  <c r="K124" i="1" s="1"/>
  <c r="I125" i="1"/>
  <c r="K125" i="1" s="1"/>
  <c r="I126" i="1"/>
  <c r="K126" i="1" s="1"/>
  <c r="I127" i="1"/>
  <c r="K127" i="1" s="1"/>
  <c r="I128" i="1"/>
  <c r="K128" i="1" s="1"/>
  <c r="I129" i="1"/>
  <c r="K129" i="1" s="1"/>
  <c r="I130" i="1"/>
  <c r="K130" i="1" s="1"/>
  <c r="I131" i="1"/>
  <c r="K131" i="1" s="1"/>
  <c r="I132" i="1"/>
  <c r="K132" i="1" s="1"/>
  <c r="I133" i="1"/>
  <c r="K133" i="1" s="1"/>
  <c r="I134" i="1"/>
  <c r="K134" i="1" s="1"/>
  <c r="I140" i="1"/>
  <c r="K140" i="1" s="1"/>
  <c r="I141" i="1"/>
  <c r="K141" i="1" s="1"/>
  <c r="I143" i="1"/>
  <c r="I144" i="1"/>
  <c r="K144" i="1" s="1"/>
  <c r="I145" i="1"/>
  <c r="K145" i="1" s="1"/>
  <c r="I146" i="1"/>
  <c r="K146" i="1" s="1"/>
  <c r="I147" i="1"/>
  <c r="K147" i="1" s="1"/>
  <c r="I148" i="1"/>
  <c r="K148" i="1" s="1"/>
  <c r="I149" i="1"/>
  <c r="K149" i="1" s="1"/>
  <c r="I150" i="1" a="1"/>
  <c r="I150" i="1" s="1"/>
  <c r="K150" i="1" s="1"/>
  <c r="L129" i="1" l="1"/>
  <c r="I85" i="1"/>
  <c r="K85" i="1" s="1"/>
  <c r="K80" i="1"/>
  <c r="J143" i="1"/>
  <c r="K143" i="1" s="1"/>
  <c r="I5" i="3" l="1"/>
  <c r="G135" i="6"/>
  <c r="G136" i="6"/>
  <c r="G101" i="6"/>
  <c r="G102" i="6"/>
  <c r="G138" i="6" l="1"/>
  <c r="G139" i="6"/>
  <c r="G140" i="6"/>
  <c r="G47" i="6"/>
  <c r="G48" i="6"/>
  <c r="G49" i="6"/>
  <c r="G50" i="6"/>
  <c r="G51" i="6"/>
  <c r="G52" i="6"/>
  <c r="H22" i="6"/>
  <c r="G112" i="6"/>
  <c r="G113" i="6"/>
  <c r="G77" i="6"/>
  <c r="G91" i="6"/>
  <c r="G90" i="6"/>
  <c r="G89" i="6"/>
  <c r="G88" i="6"/>
  <c r="G87" i="6"/>
  <c r="G86" i="6"/>
  <c r="G85" i="6"/>
  <c r="G84" i="6"/>
  <c r="G83" i="6"/>
  <c r="G82" i="6"/>
  <c r="G81" i="6"/>
  <c r="G80" i="6"/>
  <c r="G79" i="6"/>
  <c r="G78" i="6"/>
  <c r="G76" i="6"/>
  <c r="G75" i="6"/>
  <c r="G74" i="6"/>
  <c r="G73" i="6"/>
  <c r="G72" i="6"/>
  <c r="G71" i="6"/>
  <c r="G70" i="6"/>
  <c r="G69" i="6"/>
  <c r="G68" i="6"/>
  <c r="G67" i="6"/>
  <c r="G66" i="6"/>
  <c r="G65" i="6"/>
  <c r="G64" i="6"/>
  <c r="G63" i="6"/>
  <c r="G62" i="6"/>
  <c r="G61" i="6"/>
  <c r="G58" i="6"/>
  <c r="G57" i="6"/>
  <c r="G56" i="6"/>
  <c r="G55" i="6"/>
  <c r="G54" i="6"/>
  <c r="G53" i="6"/>
  <c r="G46" i="6"/>
  <c r="G45" i="6"/>
  <c r="G44" i="6"/>
  <c r="G43" i="6"/>
  <c r="L34" i="1" l="1"/>
  <c r="H17" i="6" l="1"/>
  <c r="H16" i="6"/>
  <c r="H15" i="6"/>
  <c r="I55" i="3" l="1"/>
  <c r="I54" i="3"/>
  <c r="I53" i="3"/>
  <c r="I52" i="3"/>
  <c r="I51" i="3"/>
  <c r="I50" i="3"/>
  <c r="I49" i="3"/>
  <c r="I48" i="3"/>
  <c r="G137" i="6"/>
  <c r="H10" i="6" l="1"/>
  <c r="H9" i="6"/>
  <c r="G126" i="6" l="1"/>
  <c r="H20" i="6"/>
  <c r="G32" i="6"/>
  <c r="G109" i="6"/>
  <c r="G108" i="6"/>
  <c r="H19" i="6"/>
  <c r="H18" i="6"/>
  <c r="H14" i="6"/>
  <c r="H13" i="6"/>
  <c r="H12" i="6"/>
  <c r="G34" i="6"/>
  <c r="G33" i="6"/>
  <c r="G31" i="6"/>
  <c r="G30" i="6"/>
  <c r="H11" i="6"/>
  <c r="H8" i="6"/>
  <c r="H6" i="6"/>
  <c r="H7" i="6"/>
  <c r="H21" i="6"/>
  <c r="H4" i="6"/>
  <c r="H5" i="6"/>
  <c r="G26" i="6"/>
  <c r="G27" i="6"/>
  <c r="G28" i="6"/>
  <c r="G29" i="6"/>
  <c r="G37" i="6"/>
  <c r="G38" i="6"/>
  <c r="G39" i="6"/>
  <c r="G40" i="6"/>
  <c r="G94" i="6"/>
  <c r="G95" i="6"/>
  <c r="G96" i="6"/>
  <c r="G97" i="6"/>
  <c r="G98" i="6"/>
  <c r="G99" i="6"/>
  <c r="G100" i="6"/>
  <c r="G105" i="6"/>
  <c r="G106" i="6"/>
  <c r="G107" i="6"/>
  <c r="G110" i="6"/>
  <c r="G111" i="6"/>
  <c r="G114" i="6"/>
  <c r="G115" i="6"/>
  <c r="G118" i="6"/>
  <c r="G119" i="6"/>
  <c r="G120" i="6"/>
  <c r="G121" i="6"/>
  <c r="G122" i="6"/>
  <c r="G123" i="6"/>
  <c r="G124" i="6"/>
  <c r="G125" i="6"/>
  <c r="G127" i="6"/>
  <c r="G128" i="6"/>
  <c r="G129" i="6"/>
  <c r="G130" i="6"/>
  <c r="G131" i="6"/>
  <c r="G132" i="6"/>
  <c r="G133" i="6"/>
  <c r="G134" i="6"/>
  <c r="I10" i="3"/>
  <c r="I9" i="3"/>
  <c r="I8" i="3"/>
  <c r="I7" i="3"/>
  <c r="I6" i="3"/>
  <c r="D10" i="3"/>
  <c r="D9" i="3"/>
  <c r="D8" i="3"/>
  <c r="D7" i="3"/>
  <c r="D6" i="3"/>
  <c r="D5" i="3"/>
  <c r="B1" i="3"/>
  <c r="I11" i="3" l="1"/>
  <c r="D11" i="3"/>
  <c r="L36" i="1"/>
  <c r="L15" i="1"/>
  <c r="L112" i="1"/>
  <c r="L4" i="1"/>
  <c r="L76" i="1"/>
  <c r="L105" i="1"/>
  <c r="L18" i="1"/>
  <c r="B1" i="6"/>
  <c r="L86" i="1" l="1"/>
  <c r="L46" i="1"/>
  <c r="M36" i="1" s="1"/>
  <c r="E7" i="3" s="1"/>
  <c r="C7" i="3" s="1"/>
  <c r="L137" i="1"/>
  <c r="L122" i="1"/>
  <c r="L144" i="1"/>
  <c r="L28" i="1"/>
  <c r="M18" i="1" s="1"/>
  <c r="E6" i="3" s="1"/>
  <c r="C6" i="3" s="1"/>
  <c r="M4" i="1"/>
  <c r="J5" i="3" s="1"/>
  <c r="L91" i="1"/>
  <c r="M86" i="1" l="1"/>
  <c r="J8" i="3" s="1"/>
  <c r="H8" i="3" s="1"/>
  <c r="L126" i="1"/>
  <c r="M137" i="1"/>
  <c r="J10" i="3" s="1"/>
  <c r="H10" i="3" s="1"/>
  <c r="E5" i="3"/>
  <c r="J7" i="3"/>
  <c r="H7" i="3" s="1"/>
  <c r="J6" i="3"/>
  <c r="H6" i="3" s="1"/>
  <c r="H5" i="3"/>
  <c r="C5" i="3" l="1"/>
  <c r="E8" i="3"/>
  <c r="C8" i="3" s="1"/>
  <c r="M122" i="1"/>
  <c r="E9" i="3" s="1"/>
  <c r="C9" i="3" s="1"/>
  <c r="E10" i="3"/>
  <c r="C10" i="3" s="1"/>
  <c r="E11" i="3" l="1"/>
  <c r="C11" i="3" s="1"/>
  <c r="J9" i="3"/>
  <c r="L1" i="1"/>
  <c r="J11" i="3" l="1"/>
  <c r="H11" i="3" s="1"/>
  <c r="H9" i="3"/>
</calcChain>
</file>

<file path=xl/sharedStrings.xml><?xml version="1.0" encoding="utf-8"?>
<sst xmlns="http://schemas.openxmlformats.org/spreadsheetml/2006/main" count="798" uniqueCount="370">
  <si>
    <t>選択</t>
  </si>
  <si>
    <t>必修</t>
  </si>
  <si>
    <t>単位</t>
    <rPh sb="0" eb="2">
      <t>タンイ</t>
    </rPh>
    <phoneticPr fontId="3"/>
  </si>
  <si>
    <t xml:space="preserve">(2) 体験学習を通じて多面的に考える能力を習得する． </t>
    <phoneticPr fontId="3"/>
  </si>
  <si>
    <t xml:space="preserve">(1) 技術者の持つべき倫理と企業との関係，技術の社会への寄与について考える素養を習得する． </t>
    <phoneticPr fontId="3"/>
  </si>
  <si>
    <t>産業経済論</t>
  </si>
  <si>
    <t xml:space="preserve">(3) 社会と技術の関係などについて調査・考察することで，責任感のある技術者としての能力を養う． </t>
    <phoneticPr fontId="3"/>
  </si>
  <si>
    <t>微積分Ⅱ</t>
  </si>
  <si>
    <t>微積分Ⅰ</t>
  </si>
  <si>
    <t>線形代数Ⅰ　</t>
  </si>
  <si>
    <t>線形代数Ⅱ</t>
  </si>
  <si>
    <t>(1) 機械工学の理解と活用に必要な数学の基礎学力を習得する．</t>
    <phoneticPr fontId="3"/>
  </si>
  <si>
    <t>CAD実習</t>
  </si>
  <si>
    <t xml:space="preserve">(3) 情報技術の基礎および応用能力を養う． </t>
    <phoneticPr fontId="3"/>
  </si>
  <si>
    <t>機械製図法</t>
  </si>
  <si>
    <t>機械製作実習</t>
  </si>
  <si>
    <t>材料力学Ⅰ</t>
  </si>
  <si>
    <t>熱力学Ⅰ</t>
  </si>
  <si>
    <t>機械力学Ⅰ</t>
  </si>
  <si>
    <t>流体力学Ⅰ</t>
  </si>
  <si>
    <t>制御基礎理論</t>
  </si>
  <si>
    <t>伝熱工学</t>
  </si>
  <si>
    <t>材料力学演習</t>
  </si>
  <si>
    <t>熱力学演習</t>
  </si>
  <si>
    <t>流体力学演習</t>
  </si>
  <si>
    <t>制御基礎理論演習</t>
  </si>
  <si>
    <t>伝熱工学演習</t>
  </si>
  <si>
    <t>材料力学Ⅱ</t>
  </si>
  <si>
    <t>熱力学Ⅱ</t>
  </si>
  <si>
    <t>機械力学Ⅱ</t>
  </si>
  <si>
    <t>流体力学Ⅱ</t>
  </si>
  <si>
    <t>エネルギーシステム工学</t>
  </si>
  <si>
    <t>(3) 機械工学の基礎知識を発展させたより高度な知識の習得と，深い洞察力を養う．</t>
    <phoneticPr fontId="3"/>
  </si>
  <si>
    <t>(4) 機械工学の幅広い知識の習得と応用能力を養う．</t>
    <phoneticPr fontId="3"/>
  </si>
  <si>
    <t xml:space="preserve">(1) 課題に対し計画・遂行し，結果や問題点を把握した後，考察・解決する能力を養う． </t>
    <phoneticPr fontId="3"/>
  </si>
  <si>
    <t>(2) 与えられた制約の下で計画的に仕事を進めまとめる能力を養う．</t>
    <phoneticPr fontId="3"/>
  </si>
  <si>
    <t>(3) 継続的な学習を自主的に行える能力を養う．</t>
    <phoneticPr fontId="3"/>
  </si>
  <si>
    <t>(1) 日本語による口頭発表能力と論理的記述能力を養う．</t>
    <phoneticPr fontId="3"/>
  </si>
  <si>
    <t>(2) 外国語によるコミュニケーションの基礎能力を養う．</t>
    <phoneticPr fontId="3"/>
  </si>
  <si>
    <t>科目名</t>
    <rPh sb="0" eb="2">
      <t>カモク</t>
    </rPh>
    <rPh sb="2" eb="3">
      <t>メイ</t>
    </rPh>
    <phoneticPr fontId="3"/>
  </si>
  <si>
    <t>選択</t>
    <phoneticPr fontId="3"/>
  </si>
  <si>
    <t>(2) 社会が受容可能な機械システムを構築できる素養を習得する．</t>
    <phoneticPr fontId="3"/>
  </si>
  <si>
    <t>（Ｂ）技術者倫理の習得と育成 
　機械技術が社会と自然に及ぼす影響と効果を理解し，人間として正しい判断ができる責任感のある技術者を育成します．</t>
    <phoneticPr fontId="3"/>
  </si>
  <si>
    <t xml:space="preserve">（Ｆ）コミュニケーション能力の育成 
　技術者として自分の意見を相手に伝えるために必要な日本語による記述，口頭発表，討論などのコミュニケーション能力ならびに国際社会で必要な英語によるコミュニケーション基礎能力を育成します． </t>
    <phoneticPr fontId="3"/>
  </si>
  <si>
    <t>(2) 機械工学の基礎知識を習得する．</t>
    <phoneticPr fontId="3"/>
  </si>
  <si>
    <t>工場管理</t>
    <rPh sb="0" eb="2">
      <t>コウジョウ</t>
    </rPh>
    <rPh sb="2" eb="4">
      <t>カンリ</t>
    </rPh>
    <phoneticPr fontId="3"/>
  </si>
  <si>
    <t>点数</t>
    <rPh sb="0" eb="2">
      <t>テンスウ</t>
    </rPh>
    <phoneticPr fontId="3"/>
  </si>
  <si>
    <t>重み</t>
    <rPh sb="0" eb="1">
      <t>オモ</t>
    </rPh>
    <phoneticPr fontId="3"/>
  </si>
  <si>
    <t>小計</t>
    <rPh sb="0" eb="2">
      <t>ショウケイ</t>
    </rPh>
    <phoneticPr fontId="3"/>
  </si>
  <si>
    <t>大計</t>
    <rPh sb="0" eb="2">
      <t>ダイケイ</t>
    </rPh>
    <phoneticPr fontId="3"/>
  </si>
  <si>
    <t>中計</t>
    <rPh sb="0" eb="1">
      <t>チュウ</t>
    </rPh>
    <rPh sb="1" eb="2">
      <t>ケイ</t>
    </rPh>
    <phoneticPr fontId="3"/>
  </si>
  <si>
    <t>氏名</t>
    <rPh sb="0" eb="2">
      <t>シメイ</t>
    </rPh>
    <phoneticPr fontId="3"/>
  </si>
  <si>
    <t>総計</t>
    <rPh sb="0" eb="2">
      <t>ソウケイ</t>
    </rPh>
    <phoneticPr fontId="3"/>
  </si>
  <si>
    <t>選択</t>
    <rPh sb="0" eb="2">
      <t>センタク</t>
    </rPh>
    <phoneticPr fontId="3"/>
  </si>
  <si>
    <t>A</t>
    <phoneticPr fontId="3"/>
  </si>
  <si>
    <t>B</t>
    <phoneticPr fontId="3"/>
  </si>
  <si>
    <t>C</t>
    <phoneticPr fontId="3"/>
  </si>
  <si>
    <t>D</t>
    <phoneticPr fontId="3"/>
  </si>
  <si>
    <t>E</t>
    <phoneticPr fontId="3"/>
  </si>
  <si>
    <t>F</t>
    <phoneticPr fontId="3"/>
  </si>
  <si>
    <t>必修</t>
    <phoneticPr fontId="3"/>
  </si>
  <si>
    <t>３前</t>
    <rPh sb="1" eb="2">
      <t>ゼン</t>
    </rPh>
    <phoneticPr fontId="3"/>
  </si>
  <si>
    <t>３後</t>
    <rPh sb="1" eb="2">
      <t>コウ</t>
    </rPh>
    <phoneticPr fontId="3"/>
  </si>
  <si>
    <t>４後</t>
    <rPh sb="1" eb="2">
      <t>コウ</t>
    </rPh>
    <phoneticPr fontId="3"/>
  </si>
  <si>
    <t>１後</t>
    <rPh sb="1" eb="2">
      <t>コウ</t>
    </rPh>
    <phoneticPr fontId="3"/>
  </si>
  <si>
    <t>２前</t>
    <rPh sb="1" eb="2">
      <t>ゼン</t>
    </rPh>
    <phoneticPr fontId="3"/>
  </si>
  <si>
    <t>２後</t>
    <rPh sb="1" eb="2">
      <t>コウ</t>
    </rPh>
    <phoneticPr fontId="3"/>
  </si>
  <si>
    <t>４前</t>
    <rPh sb="1" eb="2">
      <t>ゼン</t>
    </rPh>
    <phoneticPr fontId="3"/>
  </si>
  <si>
    <t>線形代数Ⅰ</t>
  </si>
  <si>
    <t>英語自己学習</t>
    <rPh sb="0" eb="2">
      <t>エイゴ</t>
    </rPh>
    <rPh sb="2" eb="4">
      <t>ジコ</t>
    </rPh>
    <rPh sb="4" eb="6">
      <t>ガクシュウ</t>
    </rPh>
    <phoneticPr fontId="3"/>
  </si>
  <si>
    <t>（Ｅ）創造力とデザイン能力の育成 
　自ら課題を探し，種々の科学・技術・情報を利用し解決することを通して，自ら考え・解決する創造能力を育成します．</t>
    <phoneticPr fontId="3"/>
  </si>
  <si>
    <t>工場管理</t>
  </si>
  <si>
    <t>評点</t>
    <rPh sb="0" eb="2">
      <t>ヒョウテン</t>
    </rPh>
    <phoneticPr fontId="3"/>
  </si>
  <si>
    <t>期</t>
    <rPh sb="0" eb="1">
      <t>キ</t>
    </rPh>
    <phoneticPr fontId="3"/>
  </si>
  <si>
    <t>1前</t>
    <rPh sb="1" eb="2">
      <t>ゼン</t>
    </rPh>
    <phoneticPr fontId="3"/>
  </si>
  <si>
    <t>1後</t>
    <rPh sb="1" eb="2">
      <t>ウシ</t>
    </rPh>
    <phoneticPr fontId="3"/>
  </si>
  <si>
    <t>2前</t>
    <rPh sb="1" eb="2">
      <t>ゼン</t>
    </rPh>
    <phoneticPr fontId="3"/>
  </si>
  <si>
    <t>2後</t>
    <rPh sb="1" eb="2">
      <t>ウシ</t>
    </rPh>
    <phoneticPr fontId="3"/>
  </si>
  <si>
    <t>3前</t>
    <rPh sb="1" eb="2">
      <t>ゼン</t>
    </rPh>
    <phoneticPr fontId="3"/>
  </si>
  <si>
    <t>3後</t>
    <rPh sb="1" eb="2">
      <t>ウシ</t>
    </rPh>
    <phoneticPr fontId="3"/>
  </si>
  <si>
    <t>4前</t>
    <rPh sb="1" eb="2">
      <t>ゼン</t>
    </rPh>
    <phoneticPr fontId="3"/>
  </si>
  <si>
    <t>4後</t>
    <rPh sb="1" eb="2">
      <t>ウシ</t>
    </rPh>
    <phoneticPr fontId="3"/>
  </si>
  <si>
    <t>5前</t>
    <rPh sb="1" eb="2">
      <t>ゼン</t>
    </rPh>
    <phoneticPr fontId="3"/>
  </si>
  <si>
    <t>5後</t>
    <rPh sb="1" eb="2">
      <t>ウシ</t>
    </rPh>
    <phoneticPr fontId="3"/>
  </si>
  <si>
    <t>6前</t>
    <rPh sb="1" eb="2">
      <t>ゼン</t>
    </rPh>
    <phoneticPr fontId="3"/>
  </si>
  <si>
    <t>6後</t>
    <rPh sb="1" eb="2">
      <t>ウシ</t>
    </rPh>
    <phoneticPr fontId="3"/>
  </si>
  <si>
    <t>7前</t>
    <rPh sb="1" eb="2">
      <t>ゼン</t>
    </rPh>
    <phoneticPr fontId="3"/>
  </si>
  <si>
    <t>7後</t>
    <rPh sb="1" eb="2">
      <t>ウシ</t>
    </rPh>
    <phoneticPr fontId="3"/>
  </si>
  <si>
    <t>8前</t>
    <rPh sb="1" eb="2">
      <t>ゼン</t>
    </rPh>
    <phoneticPr fontId="3"/>
  </si>
  <si>
    <t>8後</t>
    <rPh sb="1" eb="2">
      <t>ウシ</t>
    </rPh>
    <phoneticPr fontId="3"/>
  </si>
  <si>
    <t>評価</t>
    <rPh sb="0" eb="2">
      <t>ヒョウカ</t>
    </rPh>
    <phoneticPr fontId="3"/>
  </si>
  <si>
    <t>授業題目</t>
    <rPh sb="0" eb="2">
      <t>ジュギョウ</t>
    </rPh>
    <rPh sb="2" eb="4">
      <t>ダイモク</t>
    </rPh>
    <phoneticPr fontId="3"/>
  </si>
  <si>
    <t>科目</t>
    <rPh sb="0" eb="2">
      <t>カモク</t>
    </rPh>
    <phoneticPr fontId="3"/>
  </si>
  <si>
    <t>達成度</t>
    <rPh sb="0" eb="3">
      <t>タッセイド</t>
    </rPh>
    <phoneticPr fontId="3"/>
  </si>
  <si>
    <t>学生番号</t>
    <rPh sb="0" eb="2">
      <t>ガクセイ</t>
    </rPh>
    <rPh sb="2" eb="4">
      <t>バンゴウ</t>
    </rPh>
    <phoneticPr fontId="3"/>
  </si>
  <si>
    <t>年入学</t>
    <rPh sb="0" eb="1">
      <t>ネン</t>
    </rPh>
    <rPh sb="1" eb="3">
      <t>ニュウガク</t>
    </rPh>
    <phoneticPr fontId="3"/>
  </si>
  <si>
    <t>授業題目を記入のこと</t>
    <rPh sb="5" eb="7">
      <t>キニュウ</t>
    </rPh>
    <phoneticPr fontId="3"/>
  </si>
  <si>
    <t>必修</t>
    <rPh sb="0" eb="2">
      <t>ヒッシュウ</t>
    </rPh>
    <phoneticPr fontId="3"/>
  </si>
  <si>
    <t>人類と環境</t>
  </si>
  <si>
    <t>現代社会の諸問題</t>
  </si>
  <si>
    <t>自然との共生</t>
  </si>
  <si>
    <t>秀</t>
    <rPh sb="0" eb="1">
      <t>シュウ</t>
    </rPh>
    <phoneticPr fontId="3"/>
  </si>
  <si>
    <t>優</t>
    <rPh sb="0" eb="1">
      <t>ユウ</t>
    </rPh>
    <phoneticPr fontId="3"/>
  </si>
  <si>
    <t>良</t>
    <rPh sb="0" eb="1">
      <t>リョウ</t>
    </rPh>
    <phoneticPr fontId="3"/>
  </si>
  <si>
    <t>可</t>
    <rPh sb="0" eb="1">
      <t>カ</t>
    </rPh>
    <phoneticPr fontId="3"/>
  </si>
  <si>
    <t>１後</t>
    <rPh sb="1" eb="2">
      <t>アト</t>
    </rPh>
    <phoneticPr fontId="3"/>
  </si>
  <si>
    <t>受験日</t>
    <rPh sb="0" eb="3">
      <t>ジュケンビ</t>
    </rPh>
    <phoneticPr fontId="3"/>
  </si>
  <si>
    <t xml:space="preserve"> </t>
    <phoneticPr fontId="3"/>
  </si>
  <si>
    <t xml:space="preserve">(1) 人間・社会・自然などについて多面的に学習し，グローバルな視点から物事を考える能力を習得する． </t>
    <phoneticPr fontId="3"/>
  </si>
  <si>
    <t>基礎科目</t>
    <rPh sb="0" eb="2">
      <t>キソ</t>
    </rPh>
    <rPh sb="2" eb="4">
      <t>カモク</t>
    </rPh>
    <phoneticPr fontId="3"/>
  </si>
  <si>
    <t>専門基礎科目</t>
    <rPh sb="0" eb="2">
      <t>センモン</t>
    </rPh>
    <rPh sb="2" eb="4">
      <t>キソ</t>
    </rPh>
    <rPh sb="4" eb="6">
      <t>カモク</t>
    </rPh>
    <phoneticPr fontId="3"/>
  </si>
  <si>
    <t>こころと健康</t>
    <rPh sb="4" eb="6">
      <t>ケンコウ</t>
    </rPh>
    <phoneticPr fontId="3"/>
  </si>
  <si>
    <t>スポーツ</t>
    <phoneticPr fontId="3"/>
  </si>
  <si>
    <t>知的財産権</t>
    <rPh sb="2" eb="4">
      <t>ザイサン</t>
    </rPh>
    <phoneticPr fontId="3"/>
  </si>
  <si>
    <t>スコア</t>
  </si>
  <si>
    <t>最大取得点</t>
    <rPh sb="0" eb="2">
      <t>サイダイ</t>
    </rPh>
    <rPh sb="2" eb="4">
      <t>シュトク</t>
    </rPh>
    <rPh sb="4" eb="5">
      <t>テン</t>
    </rPh>
    <phoneticPr fontId="3"/>
  </si>
  <si>
    <t>1後</t>
    <phoneticPr fontId="3"/>
  </si>
  <si>
    <t>1前</t>
    <phoneticPr fontId="3"/>
  </si>
  <si>
    <t>2前</t>
    <phoneticPr fontId="3"/>
  </si>
  <si>
    <t>2後</t>
    <phoneticPr fontId="3"/>
  </si>
  <si>
    <t>3前</t>
    <phoneticPr fontId="3"/>
  </si>
  <si>
    <t>3後</t>
    <phoneticPr fontId="3"/>
  </si>
  <si>
    <t>4前</t>
    <phoneticPr fontId="3"/>
  </si>
  <si>
    <t>4後</t>
    <phoneticPr fontId="3"/>
  </si>
  <si>
    <t>企業倫理</t>
    <phoneticPr fontId="3"/>
  </si>
  <si>
    <t>流体工学</t>
    <rPh sb="2" eb="4">
      <t>コウガク</t>
    </rPh>
    <phoneticPr fontId="3"/>
  </si>
  <si>
    <t>新入生セミナーA</t>
    <rPh sb="0" eb="3">
      <t>シンニュウセイ</t>
    </rPh>
    <phoneticPr fontId="3"/>
  </si>
  <si>
    <t>新入生セミナーB</t>
    <rPh sb="0" eb="3">
      <t>シンニュウセイ</t>
    </rPh>
    <phoneticPr fontId="3"/>
  </si>
  <si>
    <t>主題探究型科目１</t>
    <rPh sb="0" eb="2">
      <t>シュダイ</t>
    </rPh>
    <rPh sb="2" eb="4">
      <t>タンキュウ</t>
    </rPh>
    <rPh sb="4" eb="5">
      <t>ガタ</t>
    </rPh>
    <rPh sb="5" eb="7">
      <t>カモク</t>
    </rPh>
    <phoneticPr fontId="3"/>
  </si>
  <si>
    <t>主題探究型科目２</t>
    <rPh sb="0" eb="2">
      <t>シュダイ</t>
    </rPh>
    <rPh sb="2" eb="4">
      <t>タンキュウ</t>
    </rPh>
    <rPh sb="4" eb="5">
      <t>ガタ</t>
    </rPh>
    <rPh sb="5" eb="7">
      <t>カモク</t>
    </rPh>
    <phoneticPr fontId="3"/>
  </si>
  <si>
    <t>初修外国語</t>
    <rPh sb="0" eb="1">
      <t>ハジ</t>
    </rPh>
    <rPh sb="1" eb="2">
      <t>シュウ</t>
    </rPh>
    <rPh sb="2" eb="5">
      <t>ガイコクゴ</t>
    </rPh>
    <phoneticPr fontId="3"/>
  </si>
  <si>
    <t>※左欄に授業題目を記入してください．</t>
    <rPh sb="1" eb="2">
      <t>ヒダリ</t>
    </rPh>
    <rPh sb="2" eb="3">
      <t>ラン</t>
    </rPh>
    <rPh sb="4" eb="6">
      <t>ジュギョウ</t>
    </rPh>
    <rPh sb="6" eb="8">
      <t>ダイモク</t>
    </rPh>
    <rPh sb="9" eb="11">
      <t>キニュウ</t>
    </rPh>
    <phoneticPr fontId="3"/>
  </si>
  <si>
    <t>社会力入門</t>
    <rPh sb="0" eb="2">
      <t>シャカイ</t>
    </rPh>
    <rPh sb="2" eb="3">
      <t>チカラ</t>
    </rPh>
    <rPh sb="3" eb="5">
      <t>ニュウモン</t>
    </rPh>
    <phoneticPr fontId="3"/>
  </si>
  <si>
    <t>社会力入門</t>
    <rPh sb="0" eb="2">
      <t>シャカイ</t>
    </rPh>
    <rPh sb="2" eb="3">
      <t>リョク</t>
    </rPh>
    <rPh sb="3" eb="5">
      <t>ニュウモン</t>
    </rPh>
    <phoneticPr fontId="3"/>
  </si>
  <si>
    <t>愛媛学</t>
    <rPh sb="0" eb="2">
      <t>エヒメ</t>
    </rPh>
    <rPh sb="2" eb="3">
      <t>ガク</t>
    </rPh>
    <phoneticPr fontId="3"/>
  </si>
  <si>
    <t>英語Ⅰ</t>
    <rPh sb="0" eb="2">
      <t>エイゴ</t>
    </rPh>
    <phoneticPr fontId="3"/>
  </si>
  <si>
    <t>英語Ⅱ</t>
    <rPh sb="0" eb="2">
      <t>エイゴ</t>
    </rPh>
    <phoneticPr fontId="3"/>
  </si>
  <si>
    <t>英語Ⅲ</t>
    <rPh sb="0" eb="2">
      <t>エイゴ</t>
    </rPh>
    <phoneticPr fontId="3"/>
  </si>
  <si>
    <t>英語Ⅳ</t>
    <rPh sb="0" eb="2">
      <t>エイゴ</t>
    </rPh>
    <phoneticPr fontId="3"/>
  </si>
  <si>
    <t>情報リテラシー入門Ⅰ</t>
    <rPh sb="7" eb="9">
      <t>ニュウモン</t>
    </rPh>
    <phoneticPr fontId="3"/>
  </si>
  <si>
    <t>情報リテラシー入門Ⅱ</t>
    <rPh sb="7" eb="9">
      <t>ニュウモン</t>
    </rPh>
    <phoneticPr fontId="3"/>
  </si>
  <si>
    <t>1-1Q</t>
    <phoneticPr fontId="3"/>
  </si>
  <si>
    <t>1-2Q</t>
    <phoneticPr fontId="3"/>
  </si>
  <si>
    <t>（Ａ）多面的な視点から考える能力の育成 
　自然との調和，人間と機械との協調についての深い理解と洞察力を培い，人間と社会，そして機械技術を様々な視点から考えかつ実践することができる技術者を育成します．</t>
    <phoneticPr fontId="3"/>
  </si>
  <si>
    <t>主題探究型科目２</t>
    <phoneticPr fontId="3"/>
  </si>
  <si>
    <t>主題探究型科目３</t>
    <phoneticPr fontId="3"/>
  </si>
  <si>
    <t>主題探究型科目４</t>
    <rPh sb="0" eb="2">
      <t>シュダイ</t>
    </rPh>
    <rPh sb="2" eb="4">
      <t>タンキュウ</t>
    </rPh>
    <rPh sb="4" eb="5">
      <t>ガタ</t>
    </rPh>
    <rPh sb="5" eb="7">
      <t>カモク</t>
    </rPh>
    <phoneticPr fontId="3"/>
  </si>
  <si>
    <t>主題探究型科目３</t>
    <rPh sb="0" eb="2">
      <t>シュダイ</t>
    </rPh>
    <rPh sb="2" eb="4">
      <t>タンキュウ</t>
    </rPh>
    <rPh sb="4" eb="5">
      <t>ガタ</t>
    </rPh>
    <rPh sb="5" eb="7">
      <t>カモク</t>
    </rPh>
    <phoneticPr fontId="3"/>
  </si>
  <si>
    <t>船舶性能入門</t>
    <rPh sb="0" eb="6">
      <t>センパクセイノウニュウモン</t>
    </rPh>
    <phoneticPr fontId="3"/>
  </si>
  <si>
    <t>海洋工学入門</t>
    <rPh sb="0" eb="2">
      <t>カイヨウ</t>
    </rPh>
    <rPh sb="2" eb="4">
      <t>コウガク</t>
    </rPh>
    <rPh sb="4" eb="6">
      <t>ニュウモン</t>
    </rPh>
    <phoneticPr fontId="3"/>
  </si>
  <si>
    <t>単位数</t>
    <rPh sb="0" eb="3">
      <t>タンイスウ</t>
    </rPh>
    <phoneticPr fontId="3"/>
  </si>
  <si>
    <t>知的財産入門</t>
    <rPh sb="0" eb="2">
      <t>チテキ</t>
    </rPh>
    <rPh sb="2" eb="4">
      <t>ザイサン</t>
    </rPh>
    <rPh sb="4" eb="6">
      <t>ニュウモン</t>
    </rPh>
    <phoneticPr fontId="3"/>
  </si>
  <si>
    <t>機械基礎力学</t>
    <rPh sb="0" eb="2">
      <t>キカイ</t>
    </rPh>
    <rPh sb="2" eb="4">
      <t>キソ</t>
    </rPh>
    <rPh sb="4" eb="6">
      <t>リキガク</t>
    </rPh>
    <phoneticPr fontId="3"/>
  </si>
  <si>
    <t>応用力学</t>
    <rPh sb="0" eb="2">
      <t>オウヨウ</t>
    </rPh>
    <rPh sb="2" eb="4">
      <t>リキガク</t>
    </rPh>
    <phoneticPr fontId="3"/>
  </si>
  <si>
    <t>応用数学Ⅰ（機械系）</t>
    <rPh sb="6" eb="9">
      <t>キカイケイ</t>
    </rPh>
    <phoneticPr fontId="3"/>
  </si>
  <si>
    <t>応用数学Ⅱ（機械系）</t>
    <rPh sb="6" eb="9">
      <t>キカイケイ</t>
    </rPh>
    <phoneticPr fontId="3"/>
  </si>
  <si>
    <t>技術英語（機械系）</t>
    <rPh sb="5" eb="8">
      <t>キカイケイ</t>
    </rPh>
    <phoneticPr fontId="3"/>
  </si>
  <si>
    <t>C言語入門</t>
    <rPh sb="3" eb="5">
      <t>ニュウモン</t>
    </rPh>
    <phoneticPr fontId="3"/>
  </si>
  <si>
    <t>設計製図</t>
    <phoneticPr fontId="3"/>
  </si>
  <si>
    <t>学部共通PBL</t>
    <phoneticPr fontId="3"/>
  </si>
  <si>
    <t>卒業研究</t>
    <rPh sb="2" eb="4">
      <t>ケンキュウ</t>
    </rPh>
    <phoneticPr fontId="3"/>
  </si>
  <si>
    <t>機械加工学</t>
    <rPh sb="0" eb="2">
      <t>キカイ</t>
    </rPh>
    <rPh sb="2" eb="4">
      <t>カコウ</t>
    </rPh>
    <rPh sb="4" eb="5">
      <t>ガク</t>
    </rPh>
    <phoneticPr fontId="3"/>
  </si>
  <si>
    <t>機械力学演習</t>
    <rPh sb="0" eb="2">
      <t>キカイ</t>
    </rPh>
    <phoneticPr fontId="3"/>
  </si>
  <si>
    <t>機械材料学</t>
    <phoneticPr fontId="3"/>
  </si>
  <si>
    <t>機械設計法</t>
    <phoneticPr fontId="3"/>
  </si>
  <si>
    <t>卒業研究</t>
    <rPh sb="0" eb="2">
      <t>ソツギョウ</t>
    </rPh>
    <rPh sb="2" eb="4">
      <t>ケンキュウ</t>
    </rPh>
    <phoneticPr fontId="3"/>
  </si>
  <si>
    <t>ロボット機構学</t>
    <phoneticPr fontId="3"/>
  </si>
  <si>
    <t>応用加工学</t>
    <rPh sb="0" eb="2">
      <t>オウヨウ</t>
    </rPh>
    <rPh sb="2" eb="4">
      <t>カコウ</t>
    </rPh>
    <rPh sb="4" eb="5">
      <t>ガク</t>
    </rPh>
    <phoneticPr fontId="3"/>
  </si>
  <si>
    <t>応用機械材料学</t>
    <rPh sb="0" eb="2">
      <t>オウヨウ</t>
    </rPh>
    <phoneticPr fontId="3"/>
  </si>
  <si>
    <t>メカトロ・人工知能工学</t>
    <rPh sb="5" eb="11">
      <t>ジンコウチノウコウガク</t>
    </rPh>
    <phoneticPr fontId="3"/>
  </si>
  <si>
    <t>ロボット・生体工学</t>
    <rPh sb="5" eb="7">
      <t>セイタイ</t>
    </rPh>
    <phoneticPr fontId="3"/>
  </si>
  <si>
    <t>インターンシップ（機械・システム）</t>
    <rPh sb="9" eb="11">
      <t>キカイ</t>
    </rPh>
    <phoneticPr fontId="3"/>
  </si>
  <si>
    <t>キャリア形成セミナー（機械・システム）</t>
    <rPh sb="11" eb="13">
      <t>キカイ</t>
    </rPh>
    <phoneticPr fontId="3"/>
  </si>
  <si>
    <t>化学基礎Ⅰ</t>
  </si>
  <si>
    <t>物理基礎Ⅰ</t>
  </si>
  <si>
    <t>基礎情報科学</t>
  </si>
  <si>
    <t>化学基礎Ⅱ</t>
    <phoneticPr fontId="3"/>
  </si>
  <si>
    <t>物理基礎Ⅱ</t>
  </si>
  <si>
    <t>1-3Q</t>
  </si>
  <si>
    <t>工学リテラシーⅡ</t>
  </si>
  <si>
    <t>基礎安全学</t>
  </si>
  <si>
    <t>学部共通実験</t>
  </si>
  <si>
    <t>工学リテラシーⅠ</t>
    <rPh sb="0" eb="2">
      <t>コウガク</t>
    </rPh>
    <phoneticPr fontId="3"/>
  </si>
  <si>
    <t>工学リテラシーⅢ</t>
    <phoneticPr fontId="3"/>
  </si>
  <si>
    <t>放射線工学基礎論</t>
    <phoneticPr fontId="3"/>
  </si>
  <si>
    <t>工学コミュニケーション</t>
    <phoneticPr fontId="3"/>
  </si>
  <si>
    <t>工学リテラシーⅣ</t>
  </si>
  <si>
    <t>1-4Q</t>
    <phoneticPr fontId="3"/>
  </si>
  <si>
    <t>3-1Q</t>
    <phoneticPr fontId="3"/>
  </si>
  <si>
    <t>3-2Q</t>
  </si>
  <si>
    <t>質点系の力学</t>
  </si>
  <si>
    <t>連続体の力学</t>
  </si>
  <si>
    <t>材料基礎力学</t>
    <phoneticPr fontId="3"/>
  </si>
  <si>
    <t>材料熱力学</t>
  </si>
  <si>
    <t>化学熱力学</t>
  </si>
  <si>
    <t>材料デザイン工学入門</t>
  </si>
  <si>
    <t>無機材料化学</t>
  </si>
  <si>
    <t>電気電子材料</t>
  </si>
  <si>
    <t>基礎電磁気学</t>
    <phoneticPr fontId="3"/>
  </si>
  <si>
    <t>電気応用</t>
  </si>
  <si>
    <t>通信工学概論</t>
  </si>
  <si>
    <t>電子デバイス</t>
  </si>
  <si>
    <t>情報ネットワーク</t>
  </si>
  <si>
    <t>コンピュータ工学入門</t>
  </si>
  <si>
    <t>ビジュアルコンピューティング</t>
  </si>
  <si>
    <t>情報システム概論</t>
  </si>
  <si>
    <t>情報数学</t>
  </si>
  <si>
    <t>材料数学</t>
    <phoneticPr fontId="3"/>
  </si>
  <si>
    <t>確率・統計学</t>
    <phoneticPr fontId="3"/>
  </si>
  <si>
    <t>基礎生化学</t>
  </si>
  <si>
    <t>基礎有機化学</t>
    <phoneticPr fontId="3"/>
  </si>
  <si>
    <t>基礎無機化学</t>
  </si>
  <si>
    <t>化学・生命科学概論</t>
  </si>
  <si>
    <t>実践英語演習Ⅰ</t>
  </si>
  <si>
    <t>国土形成史</t>
  </si>
  <si>
    <t>地球環境学</t>
  </si>
  <si>
    <t>1-3Q</t>
    <phoneticPr fontId="3"/>
  </si>
  <si>
    <t>工学共通基礎科目</t>
    <rPh sb="0" eb="2">
      <t>コウガク</t>
    </rPh>
    <rPh sb="2" eb="4">
      <t>キョウツウ</t>
    </rPh>
    <rPh sb="4" eb="6">
      <t>キソ</t>
    </rPh>
    <rPh sb="6" eb="8">
      <t>カモク</t>
    </rPh>
    <phoneticPr fontId="3"/>
  </si>
  <si>
    <t>工学リテラシー Ⅰ</t>
  </si>
  <si>
    <t>基礎情報科学</t>
    <rPh sb="5" eb="6">
      <t>ガク</t>
    </rPh>
    <phoneticPr fontId="3"/>
  </si>
  <si>
    <t>工学リテラシーⅡ</t>
    <phoneticPr fontId="3"/>
  </si>
  <si>
    <t>基礎安全学</t>
    <phoneticPr fontId="3"/>
  </si>
  <si>
    <t>学部共通実験</t>
    <phoneticPr fontId="3"/>
  </si>
  <si>
    <t>工学リテラシーⅣ</t>
    <phoneticPr fontId="3"/>
  </si>
  <si>
    <t>専門入門科目</t>
    <rPh sb="2" eb="4">
      <t>ニュウモン</t>
    </rPh>
    <phoneticPr fontId="3"/>
  </si>
  <si>
    <t>力学系</t>
    <rPh sb="0" eb="2">
      <t>リキガク</t>
    </rPh>
    <rPh sb="2" eb="3">
      <t>ケイ</t>
    </rPh>
    <phoneticPr fontId="3"/>
  </si>
  <si>
    <t>機械基礎力学</t>
    <rPh sb="0" eb="2">
      <t>キカイ</t>
    </rPh>
    <rPh sb="2" eb="4">
      <t>キソ</t>
    </rPh>
    <rPh sb="4" eb="6">
      <t>リキガク</t>
    </rPh>
    <phoneticPr fontId="3"/>
  </si>
  <si>
    <t>機械製図法</t>
    <rPh sb="0" eb="2">
      <t>キカイ</t>
    </rPh>
    <rPh sb="2" eb="4">
      <t>セイズ</t>
    </rPh>
    <rPh sb="4" eb="5">
      <t>ホウ</t>
    </rPh>
    <phoneticPr fontId="3"/>
  </si>
  <si>
    <t>材料デザイン工学入門</t>
    <rPh sb="0" eb="2">
      <t>ザイリョウ</t>
    </rPh>
    <rPh sb="6" eb="8">
      <t>コウガク</t>
    </rPh>
    <rPh sb="8" eb="10">
      <t>ニュウモン</t>
    </rPh>
    <phoneticPr fontId="3"/>
  </si>
  <si>
    <t>機械材料学</t>
    <rPh sb="0" eb="2">
      <t>キカイ</t>
    </rPh>
    <rPh sb="2" eb="4">
      <t>ザイリョウ</t>
    </rPh>
    <rPh sb="4" eb="5">
      <t>ガク</t>
    </rPh>
    <phoneticPr fontId="3"/>
  </si>
  <si>
    <t>電気電子材料</t>
    <rPh sb="0" eb="2">
      <t>デンキ</t>
    </rPh>
    <rPh sb="2" eb="4">
      <t>デンシ</t>
    </rPh>
    <rPh sb="4" eb="6">
      <t>ザイリョウ</t>
    </rPh>
    <phoneticPr fontId="3"/>
  </si>
  <si>
    <t>機械加工学</t>
    <rPh sb="0" eb="2">
      <t>キカイ</t>
    </rPh>
    <rPh sb="2" eb="4">
      <t>カコウ</t>
    </rPh>
    <rPh sb="4" eb="5">
      <t>ガク</t>
    </rPh>
    <phoneticPr fontId="3"/>
  </si>
  <si>
    <t>システム・デザイン・材料学系</t>
    <rPh sb="10" eb="12">
      <t>ザイリョウ</t>
    </rPh>
    <rPh sb="12" eb="13">
      <t>ガク</t>
    </rPh>
    <rPh sb="13" eb="14">
      <t>ケイ</t>
    </rPh>
    <phoneticPr fontId="3"/>
  </si>
  <si>
    <t>基礎電磁気学</t>
  </si>
  <si>
    <t>電気系</t>
    <rPh sb="0" eb="3">
      <t>デンキケイ</t>
    </rPh>
    <phoneticPr fontId="3"/>
  </si>
  <si>
    <t>材料数学</t>
  </si>
  <si>
    <t>確率・統計学</t>
  </si>
  <si>
    <t>基礎有機化学</t>
  </si>
  <si>
    <t>C言語入門</t>
    <rPh sb="1" eb="3">
      <t>ゲンゴ</t>
    </rPh>
    <rPh sb="3" eb="5">
      <t>ニュウモン</t>
    </rPh>
    <phoneticPr fontId="3"/>
  </si>
  <si>
    <t>情報学系</t>
    <rPh sb="0" eb="2">
      <t>ジョウホウ</t>
    </rPh>
    <rPh sb="2" eb="3">
      <t>ガク</t>
    </rPh>
    <rPh sb="3" eb="4">
      <t>ケイ</t>
    </rPh>
    <phoneticPr fontId="3"/>
  </si>
  <si>
    <t>数理系</t>
    <rPh sb="0" eb="2">
      <t>スウリ</t>
    </rPh>
    <rPh sb="2" eb="3">
      <t>ケイ</t>
    </rPh>
    <phoneticPr fontId="3"/>
  </si>
  <si>
    <t>化学系</t>
    <rPh sb="0" eb="2">
      <t>カガク</t>
    </rPh>
    <rPh sb="2" eb="3">
      <t>ケイ</t>
    </rPh>
    <phoneticPr fontId="3"/>
  </si>
  <si>
    <t>社会学系</t>
    <rPh sb="0" eb="3">
      <t>シャカイガク</t>
    </rPh>
    <rPh sb="3" eb="4">
      <t>ケイ</t>
    </rPh>
    <phoneticPr fontId="3"/>
  </si>
  <si>
    <t>専門教育科目</t>
    <rPh sb="2" eb="4">
      <t>キョウイク</t>
    </rPh>
    <phoneticPr fontId="3"/>
  </si>
  <si>
    <t>応用数学Ⅰ（機械系）</t>
  </si>
  <si>
    <t>応用力学</t>
  </si>
  <si>
    <t>CAD実習</t>
    <rPh sb="3" eb="5">
      <t>ジッシュウ</t>
    </rPh>
    <phoneticPr fontId="3"/>
  </si>
  <si>
    <t>機械設計法</t>
    <rPh sb="0" eb="2">
      <t>キカイ</t>
    </rPh>
    <rPh sb="2" eb="5">
      <t>セッケイホウ</t>
    </rPh>
    <phoneticPr fontId="3"/>
  </si>
  <si>
    <t>ロボット機構学</t>
    <rPh sb="4" eb="6">
      <t>キコウ</t>
    </rPh>
    <rPh sb="6" eb="7">
      <t>ガク</t>
    </rPh>
    <phoneticPr fontId="3"/>
  </si>
  <si>
    <t>応用加工学</t>
  </si>
  <si>
    <t>応用数学Ⅱ（機械系）</t>
  </si>
  <si>
    <t>機械力学演習</t>
  </si>
  <si>
    <t>専門応用科目</t>
    <rPh sb="0" eb="2">
      <t>センモン</t>
    </rPh>
    <rPh sb="2" eb="4">
      <t>オウヨウ</t>
    </rPh>
    <rPh sb="4" eb="6">
      <t>カモク</t>
    </rPh>
    <phoneticPr fontId="3"/>
  </si>
  <si>
    <t>企業倫理</t>
    <rPh sb="0" eb="2">
      <t>キギョウ</t>
    </rPh>
    <rPh sb="2" eb="4">
      <t>リンリ</t>
    </rPh>
    <phoneticPr fontId="3"/>
  </si>
  <si>
    <t>産業経済論</t>
    <rPh sb="0" eb="4">
      <t>サンギョウケイザイ</t>
    </rPh>
    <rPh sb="4" eb="5">
      <t>ロン</t>
    </rPh>
    <phoneticPr fontId="3"/>
  </si>
  <si>
    <t>制御・福祉工学</t>
  </si>
  <si>
    <t>メカトロ・人工知能工学</t>
  </si>
  <si>
    <t>流体工学</t>
  </si>
  <si>
    <t>ロボット・生体工学</t>
  </si>
  <si>
    <t>設計製図</t>
    <rPh sb="0" eb="2">
      <t>セッケイ</t>
    </rPh>
    <rPh sb="2" eb="4">
      <t>セイズ</t>
    </rPh>
    <phoneticPr fontId="3"/>
  </si>
  <si>
    <t>卒業研究</t>
    <rPh sb="0" eb="2">
      <t>ソツギョウ</t>
    </rPh>
    <rPh sb="2" eb="4">
      <t>ケンキュウ</t>
    </rPh>
    <phoneticPr fontId="3"/>
  </si>
  <si>
    <t>キャリア形成セミナー（機械・システム）</t>
    <rPh sb="4" eb="6">
      <t>ケイセイ</t>
    </rPh>
    <rPh sb="11" eb="13">
      <t>キカイ</t>
    </rPh>
    <phoneticPr fontId="3"/>
  </si>
  <si>
    <t>伝熱工学</t>
    <phoneticPr fontId="3"/>
  </si>
  <si>
    <t>インターンシップ（機械・システム）</t>
    <rPh sb="9" eb="11">
      <t>キカイ</t>
    </rPh>
    <phoneticPr fontId="3"/>
  </si>
  <si>
    <t>知的財産権</t>
    <rPh sb="0" eb="5">
      <t>チテキザイサンケン</t>
    </rPh>
    <phoneticPr fontId="3"/>
  </si>
  <si>
    <t>技術英語（機械系）</t>
    <rPh sb="0" eb="2">
      <t>ギジュツ</t>
    </rPh>
    <rPh sb="2" eb="4">
      <t>エイゴ</t>
    </rPh>
    <rPh sb="5" eb="7">
      <t>キカイ</t>
    </rPh>
    <rPh sb="7" eb="8">
      <t>ケイ</t>
    </rPh>
    <phoneticPr fontId="3"/>
  </si>
  <si>
    <t>学問分野別科目(合計)</t>
    <rPh sb="0" eb="2">
      <t>ガクモン</t>
    </rPh>
    <rPh sb="2" eb="5">
      <t>ブンヤベツ</t>
    </rPh>
    <rPh sb="5" eb="7">
      <t>カモク</t>
    </rPh>
    <rPh sb="8" eb="10">
      <t>ゴウケイ</t>
    </rPh>
    <phoneticPr fontId="3"/>
  </si>
  <si>
    <t>教員免許に関する科目</t>
    <rPh sb="0" eb="2">
      <t>キョウイン</t>
    </rPh>
    <rPh sb="2" eb="4">
      <t>メンキョ</t>
    </rPh>
    <rPh sb="5" eb="6">
      <t>カン</t>
    </rPh>
    <rPh sb="8" eb="10">
      <t>カモク</t>
    </rPh>
    <phoneticPr fontId="3"/>
  </si>
  <si>
    <r>
      <rPr>
        <sz val="11"/>
        <rFont val="ＭＳ Ｐゴシック"/>
        <family val="3"/>
        <charset val="128"/>
      </rPr>
      <t>---</t>
    </r>
    <phoneticPr fontId="3"/>
  </si>
  <si>
    <t>初年次科目</t>
    <rPh sb="0" eb="3">
      <t>ショネンジ</t>
    </rPh>
    <rPh sb="3" eb="5">
      <t>カモク</t>
    </rPh>
    <phoneticPr fontId="3"/>
  </si>
  <si>
    <t>主題探求型科目</t>
    <rPh sb="0" eb="2">
      <t>シュダイ</t>
    </rPh>
    <rPh sb="2" eb="5">
      <t>タンキュウガタ</t>
    </rPh>
    <rPh sb="5" eb="7">
      <t>カモク</t>
    </rPh>
    <phoneticPr fontId="3"/>
  </si>
  <si>
    <t>基礎科目
・数学</t>
    <rPh sb="0" eb="2">
      <t>キソ</t>
    </rPh>
    <rPh sb="2" eb="4">
      <t>カモク</t>
    </rPh>
    <rPh sb="6" eb="8">
      <t>スウガク</t>
    </rPh>
    <phoneticPr fontId="3"/>
  </si>
  <si>
    <t>応用機械材料学</t>
    <rPh sb="0" eb="2">
      <t>オウヨウ</t>
    </rPh>
    <rPh sb="2" eb="4">
      <t>キカイ</t>
    </rPh>
    <rPh sb="4" eb="6">
      <t>ザイリョウ</t>
    </rPh>
    <rPh sb="6" eb="7">
      <t>ガク</t>
    </rPh>
    <phoneticPr fontId="3"/>
  </si>
  <si>
    <t>構造化プログラミング</t>
    <rPh sb="0" eb="3">
      <t>コウゾウカ</t>
    </rPh>
    <phoneticPr fontId="3"/>
  </si>
  <si>
    <t>制御・福祉工学</t>
    <rPh sb="3" eb="5">
      <t>フクシ</t>
    </rPh>
    <phoneticPr fontId="3"/>
  </si>
  <si>
    <t>船舶性能入門</t>
    <rPh sb="0" eb="2">
      <t>センパク</t>
    </rPh>
    <rPh sb="2" eb="4">
      <t>セイノウ</t>
    </rPh>
    <rPh sb="4" eb="6">
      <t>ニュウモン</t>
    </rPh>
    <phoneticPr fontId="3"/>
  </si>
  <si>
    <t>海洋工学入門</t>
    <rPh sb="0" eb="2">
      <t>カイヨウ</t>
    </rPh>
    <rPh sb="2" eb="4">
      <t>コウガク</t>
    </rPh>
    <rPh sb="4" eb="6">
      <t>ニュウモン</t>
    </rPh>
    <phoneticPr fontId="3"/>
  </si>
  <si>
    <t>・学問分野別
・高年次教養科目
・教員免許に関する科目
・初修外国語
・放送大学</t>
    <rPh sb="1" eb="3">
      <t>ガクモン</t>
    </rPh>
    <rPh sb="3" eb="5">
      <t>ブンヤ</t>
    </rPh>
    <rPh sb="5" eb="6">
      <t>ベツ</t>
    </rPh>
    <rPh sb="8" eb="9">
      <t>コウ</t>
    </rPh>
    <rPh sb="9" eb="11">
      <t>ネンジ</t>
    </rPh>
    <rPh sb="11" eb="15">
      <t>キョウヨウカモク</t>
    </rPh>
    <rPh sb="17" eb="19">
      <t>キョウイン</t>
    </rPh>
    <rPh sb="19" eb="21">
      <t>メンキョ</t>
    </rPh>
    <rPh sb="22" eb="23">
      <t>カン</t>
    </rPh>
    <rPh sb="25" eb="27">
      <t>カモク</t>
    </rPh>
    <rPh sb="29" eb="31">
      <t>ショシュウ</t>
    </rPh>
    <rPh sb="31" eb="34">
      <t>ガイコクゴ</t>
    </rPh>
    <rPh sb="36" eb="38">
      <t>ホウソウ</t>
    </rPh>
    <rPh sb="38" eb="40">
      <t>ダイガク</t>
    </rPh>
    <phoneticPr fontId="3"/>
  </si>
  <si>
    <t>構造化プログラミング</t>
    <rPh sb="0" eb="3">
      <t>コウゾウカ</t>
    </rPh>
    <phoneticPr fontId="3"/>
  </si>
  <si>
    <t>高年次教養科目（合計）</t>
    <rPh sb="0" eb="2">
      <t>コウネン</t>
    </rPh>
    <rPh sb="2" eb="3">
      <t>ジ</t>
    </rPh>
    <rPh sb="3" eb="5">
      <t>キョウヨウ</t>
    </rPh>
    <rPh sb="5" eb="7">
      <t>カモク</t>
    </rPh>
    <rPh sb="8" eb="10">
      <t>ゴウケイ</t>
    </rPh>
    <phoneticPr fontId="3"/>
  </si>
  <si>
    <t>工学倫理・知財・キャリアーリテラシーⅠ</t>
    <phoneticPr fontId="3"/>
  </si>
  <si>
    <t>工学倫理・知財・キャリアーリテラシーⅡ</t>
    <phoneticPr fontId="3"/>
  </si>
  <si>
    <t>1-4Q</t>
  </si>
  <si>
    <t>1-2Q</t>
  </si>
  <si>
    <t>無機材料化学</t>
    <rPh sb="0" eb="2">
      <t>ムキ</t>
    </rPh>
    <rPh sb="2" eb="4">
      <t>ザイリョウ</t>
    </rPh>
    <rPh sb="4" eb="6">
      <t>カガク</t>
    </rPh>
    <phoneticPr fontId="3"/>
  </si>
  <si>
    <t>英語自己学習(TOEIC)</t>
    <rPh sb="0" eb="2">
      <t>エイゴ</t>
    </rPh>
    <rPh sb="2" eb="4">
      <t>ジコ</t>
    </rPh>
    <rPh sb="4" eb="6">
      <t>ガクシュウ</t>
    </rPh>
    <phoneticPr fontId="3"/>
  </si>
  <si>
    <t>備考</t>
    <rPh sb="0" eb="2">
      <t>ビコウ</t>
    </rPh>
    <phoneticPr fontId="3"/>
  </si>
  <si>
    <t>専門入門科目の内、数学，情報系以外の科目はすべてC(2)に含まれる。</t>
    <rPh sb="0" eb="2">
      <t>センモン</t>
    </rPh>
    <rPh sb="2" eb="4">
      <t>ニュウモン</t>
    </rPh>
    <rPh sb="4" eb="6">
      <t>カモク</t>
    </rPh>
    <rPh sb="7" eb="8">
      <t>ウチ</t>
    </rPh>
    <rPh sb="9" eb="11">
      <t>スウガク</t>
    </rPh>
    <rPh sb="12" eb="15">
      <t>ジョウホウケイ</t>
    </rPh>
    <rPh sb="15" eb="17">
      <t>イガイ</t>
    </rPh>
    <rPh sb="18" eb="20">
      <t>カモク</t>
    </rPh>
    <rPh sb="29" eb="30">
      <t>フク</t>
    </rPh>
    <phoneticPr fontId="3"/>
  </si>
  <si>
    <t>（Ｄ）機械工学の知識の習得と応用能力の育成 
　機械工学の幅広い知識を習得し，機械技術をはじめとする広範囲な問題に対応できる能力を育成します．</t>
    <phoneticPr fontId="3"/>
  </si>
  <si>
    <t>(1) 機械工学の知識を応用するために必要な基礎的・実際的手法を習得する．</t>
    <phoneticPr fontId="3"/>
  </si>
  <si>
    <t xml:space="preserve">(2) 機械工学の理解と活用に必要な物理，化学と自然科学の基礎学力を習得する． </t>
    <phoneticPr fontId="3"/>
  </si>
  <si>
    <t>スポーツ</t>
    <phoneticPr fontId="3"/>
  </si>
  <si>
    <t>３集中</t>
    <rPh sb="1" eb="3">
      <t>シュウチュウ</t>
    </rPh>
    <phoneticPr fontId="3"/>
  </si>
  <si>
    <t>新入生セミナーA</t>
    <phoneticPr fontId="3"/>
  </si>
  <si>
    <t>新入生セミナーＢ</t>
    <phoneticPr fontId="3"/>
  </si>
  <si>
    <t>新入生セミナーＢ</t>
    <rPh sb="0" eb="3">
      <t>シンニュウセイ</t>
    </rPh>
    <phoneticPr fontId="3"/>
  </si>
  <si>
    <t>放射線工学基礎論</t>
    <rPh sb="0" eb="3">
      <t>ホウシャセン</t>
    </rPh>
    <rPh sb="3" eb="5">
      <t>コウガク</t>
    </rPh>
    <rPh sb="5" eb="7">
      <t>キソ</t>
    </rPh>
    <rPh sb="7" eb="8">
      <t>ロン</t>
    </rPh>
    <phoneticPr fontId="3"/>
  </si>
  <si>
    <t>新入生セミナーＡ</t>
    <rPh sb="0" eb="3">
      <t>シンニュウセイ</t>
    </rPh>
    <phoneticPr fontId="3"/>
  </si>
  <si>
    <t>工学コミュニケーション</t>
  </si>
  <si>
    <t>３通年</t>
    <rPh sb="1" eb="2">
      <t>ツウ</t>
    </rPh>
    <rPh sb="2" eb="3">
      <t>ネン</t>
    </rPh>
    <phoneticPr fontId="3"/>
  </si>
  <si>
    <t>設計製図</t>
    <rPh sb="0" eb="2">
      <t>セッケイ</t>
    </rPh>
    <rPh sb="2" eb="4">
      <t>セイズ</t>
    </rPh>
    <phoneticPr fontId="3"/>
  </si>
  <si>
    <t>専門入門科目の情報技術系科目はすべてC(3)に含む。
専門入門科目で「Ｃ言語入門」を受講する機会が得られなかった学生は構造化プログラミングを受講することを推奨する。</t>
    <rPh sb="0" eb="2">
      <t>センモン</t>
    </rPh>
    <rPh sb="2" eb="4">
      <t>ニュウモン</t>
    </rPh>
    <rPh sb="4" eb="6">
      <t>カモク</t>
    </rPh>
    <rPh sb="7" eb="9">
      <t>ジョウホウ</t>
    </rPh>
    <rPh sb="9" eb="11">
      <t>ギジュツ</t>
    </rPh>
    <rPh sb="11" eb="12">
      <t>ケイ</t>
    </rPh>
    <rPh sb="12" eb="14">
      <t>カモク</t>
    </rPh>
    <rPh sb="23" eb="24">
      <t>フク</t>
    </rPh>
    <rPh sb="28" eb="30">
      <t>センモン</t>
    </rPh>
    <rPh sb="30" eb="32">
      <t>ニュウモン</t>
    </rPh>
    <rPh sb="32" eb="34">
      <t>カモク</t>
    </rPh>
    <rPh sb="37" eb="39">
      <t>ゲンゴ</t>
    </rPh>
    <rPh sb="39" eb="41">
      <t>ニュウモン</t>
    </rPh>
    <rPh sb="43" eb="45">
      <t>ジュコウ</t>
    </rPh>
    <rPh sb="47" eb="49">
      <t>キカイ</t>
    </rPh>
    <rPh sb="50" eb="51">
      <t>エ</t>
    </rPh>
    <rPh sb="57" eb="59">
      <t>ガクセイ</t>
    </rPh>
    <rPh sb="60" eb="63">
      <t>コウゾウカ</t>
    </rPh>
    <rPh sb="71" eb="73">
      <t>ジュコウ</t>
    </rPh>
    <rPh sb="78" eb="80">
      <t>スイショウ</t>
    </rPh>
    <phoneticPr fontId="3"/>
  </si>
  <si>
    <t>---</t>
  </si>
  <si>
    <t>３通年</t>
    <rPh sb="1" eb="3">
      <t>ツウネン</t>
    </rPh>
    <phoneticPr fontId="3"/>
  </si>
  <si>
    <t xml:space="preserve">（Ｃ）数学・自然科学・情報技術の基礎学力の習得 
　機械工学の理解とその活用に必要な数学・自然科学・情報技術の基礎と応用について学習します． </t>
    <phoneticPr fontId="3"/>
  </si>
  <si>
    <t>必修</t>
    <rPh sb="0" eb="2">
      <t>ヒッシュウ</t>
    </rPh>
    <phoneticPr fontId="3"/>
  </si>
  <si>
    <t>３後</t>
    <rPh sb="1" eb="2">
      <t>アト</t>
    </rPh>
    <phoneticPr fontId="3"/>
  </si>
  <si>
    <t>他コース開講科目2</t>
  </si>
  <si>
    <t>他コース開講科目1</t>
    <phoneticPr fontId="3"/>
  </si>
  <si>
    <t>他学部開講科目 1</t>
    <rPh sb="0" eb="1">
      <t>タ</t>
    </rPh>
    <rPh sb="1" eb="3">
      <t>ガクブ</t>
    </rPh>
    <rPh sb="3" eb="7">
      <t>カイコウカモク</t>
    </rPh>
    <phoneticPr fontId="3"/>
  </si>
  <si>
    <t>他学部開講科目 2</t>
    <rPh sb="0" eb="1">
      <t>タ</t>
    </rPh>
    <rPh sb="1" eb="3">
      <t>ガクブ</t>
    </rPh>
    <rPh sb="3" eb="7">
      <t>カイコウカモク</t>
    </rPh>
    <phoneticPr fontId="3"/>
  </si>
  <si>
    <t>※</t>
  </si>
  <si>
    <r>
      <rPr>
        <sz val="11"/>
        <rFont val="ＭＳ Ｐゴシック"/>
        <family val="3"/>
        <charset val="128"/>
      </rPr>
      <t xml:space="preserve">専門入門科目の内，数学に関する科目はすべてＣ(1)に含まれる。
</t>
    </r>
    <rPh sb="0" eb="2">
      <t>センモン</t>
    </rPh>
    <rPh sb="2" eb="4">
      <t>ニュウモン</t>
    </rPh>
    <rPh sb="4" eb="6">
      <t>カモク</t>
    </rPh>
    <rPh sb="7" eb="8">
      <t>ウチ</t>
    </rPh>
    <rPh sb="9" eb="11">
      <t>スウガク</t>
    </rPh>
    <rPh sb="12" eb="13">
      <t>カン</t>
    </rPh>
    <rPh sb="15" eb="17">
      <t>カモク</t>
    </rPh>
    <rPh sb="26" eb="27">
      <t>フク</t>
    </rPh>
    <phoneticPr fontId="3"/>
  </si>
  <si>
    <t>科目による</t>
    <rPh sb="0" eb="1">
      <t>カモク</t>
    </rPh>
    <phoneticPr fontId="3"/>
  </si>
  <si>
    <t>他コース開講科目3</t>
  </si>
  <si>
    <t>他コース開講科目4</t>
  </si>
  <si>
    <t>他学部開講科目 3</t>
    <rPh sb="0" eb="1">
      <t>タ</t>
    </rPh>
    <rPh sb="1" eb="3">
      <t>ガクブ</t>
    </rPh>
    <rPh sb="3" eb="7">
      <t>カイコウカモク</t>
    </rPh>
    <phoneticPr fontId="3"/>
  </si>
  <si>
    <t>他学部開講科目 4</t>
    <rPh sb="0" eb="1">
      <t>タ</t>
    </rPh>
    <rPh sb="1" eb="3">
      <t>ガクブ</t>
    </rPh>
    <rPh sb="3" eb="7">
      <t>カイコウカモク</t>
    </rPh>
    <phoneticPr fontId="3"/>
  </si>
  <si>
    <t>・他コース開講科目
・他学部開講科目
・放送大学</t>
    <rPh sb="1" eb="2">
      <t>タ</t>
    </rPh>
    <rPh sb="5" eb="7">
      <t>カイコウ</t>
    </rPh>
    <rPh sb="7" eb="9">
      <t>カモク</t>
    </rPh>
    <rPh sb="11" eb="14">
      <t>タガクブ</t>
    </rPh>
    <rPh sb="14" eb="18">
      <t>カイコウカモク</t>
    </rPh>
    <rPh sb="20" eb="22">
      <t>ホウソウ</t>
    </rPh>
    <rPh sb="22" eb="24">
      <t>ダイガク</t>
    </rPh>
    <phoneticPr fontId="3"/>
  </si>
  <si>
    <t>４通年</t>
    <rPh sb="1" eb="2">
      <t>ツウ</t>
    </rPh>
    <rPh sb="2" eb="3">
      <t>ネン</t>
    </rPh>
    <phoneticPr fontId="3"/>
  </si>
  <si>
    <t>他学部開講科目</t>
    <rPh sb="0" eb="1">
      <t>タ</t>
    </rPh>
    <rPh sb="1" eb="3">
      <t>ガクブ</t>
    </rPh>
    <rPh sb="3" eb="7">
      <t>カイコウカモク</t>
    </rPh>
    <phoneticPr fontId="3"/>
  </si>
  <si>
    <t>他コース開講科目</t>
    <rPh sb="0" eb="1">
      <t>タ</t>
    </rPh>
    <rPh sb="4" eb="8">
      <t>カイコウカモク</t>
    </rPh>
    <phoneticPr fontId="3"/>
  </si>
  <si>
    <t>達成度表</t>
    <rPh sb="0" eb="4">
      <t>タッセイドヒョウ</t>
    </rPh>
    <phoneticPr fontId="3"/>
  </si>
  <si>
    <t>機械工学実験　または
知能システム学実験</t>
    <rPh sb="0" eb="2">
      <t>キカイ</t>
    </rPh>
    <rPh sb="2" eb="4">
      <t>コウガク</t>
    </rPh>
    <rPh sb="4" eb="6">
      <t>ジッケン</t>
    </rPh>
    <rPh sb="11" eb="13">
      <t>チノウ</t>
    </rPh>
    <rPh sb="17" eb="18">
      <t>ガク</t>
    </rPh>
    <rPh sb="18" eb="20">
      <t>ジッケン</t>
    </rPh>
    <phoneticPr fontId="3"/>
  </si>
  <si>
    <t>機械工学実験　または
知能システム学実験</t>
    <rPh sb="0" eb="2">
      <t>キカイ</t>
    </rPh>
    <rPh sb="2" eb="4">
      <t>コウガク</t>
    </rPh>
    <rPh sb="4" eb="6">
      <t>ジッケン</t>
    </rPh>
    <rPh sb="11" eb="13">
      <t>チノウ</t>
    </rPh>
    <phoneticPr fontId="3"/>
  </si>
  <si>
    <t>機械工学実験　または
知能システム学実験</t>
    <rPh sb="11" eb="13">
      <t>チノウ</t>
    </rPh>
    <phoneticPr fontId="3"/>
  </si>
  <si>
    <t>シーケンス制御</t>
    <rPh sb="5" eb="7">
      <t>セイギョ</t>
    </rPh>
    <phoneticPr fontId="3"/>
  </si>
  <si>
    <t>電気電子工学概論</t>
    <rPh sb="0" eb="2">
      <t>デンキ</t>
    </rPh>
    <rPh sb="2" eb="4">
      <t>デンシ</t>
    </rPh>
    <rPh sb="4" eb="6">
      <t>コウガク</t>
    </rPh>
    <rPh sb="6" eb="8">
      <t>ガイロン</t>
    </rPh>
    <phoneticPr fontId="3"/>
  </si>
  <si>
    <r>
      <t>評点が成績表に書かれていない単位は、</t>
    </r>
    <r>
      <rPr>
        <u/>
        <sz val="11"/>
        <rFont val="ＭＳ Ｐゴシック"/>
        <family val="3"/>
        <charset val="128"/>
      </rPr>
      <t>　秀：95点　優：85点　良：75点　可：65点　合格：80点　認定：教務学生教員に問い合わせ　</t>
    </r>
    <r>
      <rPr>
        <sz val="11"/>
        <rFont val="ＭＳ Ｐゴシック"/>
        <family val="3"/>
        <charset val="128"/>
      </rPr>
      <t>としてください。</t>
    </r>
    <rPh sb="3" eb="6">
      <t>セイセキヒョウ</t>
    </rPh>
    <rPh sb="60" eb="61">
      <t>ト</t>
    </rPh>
    <rPh sb="62" eb="63">
      <t>ア</t>
    </rPh>
    <phoneticPr fontId="3"/>
  </si>
  <si>
    <t>電気電子工学概論</t>
    <phoneticPr fontId="3"/>
  </si>
  <si>
    <t>シーケンス制御</t>
    <phoneticPr fontId="3"/>
  </si>
  <si>
    <t>機械</t>
    <rPh sb="0" eb="2">
      <t>キカイ</t>
    </rPh>
    <phoneticPr fontId="3"/>
  </si>
  <si>
    <t>知能</t>
    <rPh sb="0" eb="2">
      <t>チノウ</t>
    </rPh>
    <phoneticPr fontId="3"/>
  </si>
  <si>
    <t>他コ</t>
    <rPh sb="0" eb="1">
      <t>タ</t>
    </rPh>
    <phoneticPr fontId="3"/>
  </si>
  <si>
    <t>知能</t>
    <rPh sb="0" eb="2">
      <t>チノウ</t>
    </rPh>
    <phoneticPr fontId="3"/>
  </si>
  <si>
    <t>学習・ 教育目標</t>
    <rPh sb="0" eb="2">
      <t>ガクシュウ</t>
    </rPh>
    <rPh sb="4" eb="6">
      <t>キョウイク</t>
    </rPh>
    <rPh sb="6" eb="8">
      <t>モクヒョウ</t>
    </rPh>
    <phoneticPr fontId="3"/>
  </si>
  <si>
    <t>学習・ 教育目標　詳細</t>
    <rPh sb="9" eb="11">
      <t>ショウサイ</t>
    </rPh>
    <phoneticPr fontId="3"/>
  </si>
  <si>
    <t>必修／選択</t>
    <rPh sb="0" eb="2">
      <t>ヒッシュウ</t>
    </rPh>
    <rPh sb="3" eb="5">
      <t>センタク</t>
    </rPh>
    <phoneticPr fontId="3"/>
  </si>
  <si>
    <t>開講時期</t>
    <rPh sb="0" eb="2">
      <t>カイコウ</t>
    </rPh>
    <rPh sb="2" eb="4">
      <t>ジキ</t>
    </rPh>
    <phoneticPr fontId="3"/>
  </si>
  <si>
    <t>４後</t>
    <rPh sb="1" eb="2">
      <t>アト</t>
    </rPh>
    <phoneticPr fontId="3"/>
  </si>
  <si>
    <t>１前</t>
  </si>
  <si>
    <t>１前</t>
    <phoneticPr fontId="3"/>
  </si>
  <si>
    <t>１後</t>
    <phoneticPr fontId="3"/>
  </si>
  <si>
    <t>２前</t>
    <phoneticPr fontId="3"/>
  </si>
  <si>
    <t>シーケンス制御は知能システム学コースで開講されるが、機械工学コースの学生も受講できる（他コース科目を受講するための届けを出す）。
機械工学コースの学生が受講した場合でも、達成度表にはシーケンス制御の欄に記入する（他コース科目の欄には記入しない）。</t>
    <rPh sb="5" eb="7">
      <t>セイギョ</t>
    </rPh>
    <rPh sb="8" eb="10">
      <t>チノウ</t>
    </rPh>
    <rPh sb="14" eb="15">
      <t>ガク</t>
    </rPh>
    <rPh sb="19" eb="21">
      <t>カイコウ</t>
    </rPh>
    <rPh sb="26" eb="30">
      <t>キカイコウガク</t>
    </rPh>
    <rPh sb="34" eb="36">
      <t>ガクセイ</t>
    </rPh>
    <rPh sb="37" eb="39">
      <t>ジュコウ</t>
    </rPh>
    <rPh sb="43" eb="44">
      <t>タ</t>
    </rPh>
    <rPh sb="47" eb="49">
      <t>カモク</t>
    </rPh>
    <rPh sb="50" eb="52">
      <t>ジュコウ</t>
    </rPh>
    <rPh sb="57" eb="58">
      <t>トド</t>
    </rPh>
    <rPh sb="60" eb="61">
      <t>ダ</t>
    </rPh>
    <rPh sb="65" eb="69">
      <t>キカイコウガク</t>
    </rPh>
    <rPh sb="73" eb="75">
      <t>ガクセイ</t>
    </rPh>
    <rPh sb="76" eb="78">
      <t>ジュコウ</t>
    </rPh>
    <rPh sb="80" eb="82">
      <t>バアイ</t>
    </rPh>
    <rPh sb="85" eb="88">
      <t>タッセイド</t>
    </rPh>
    <rPh sb="88" eb="89">
      <t>ヒョウ</t>
    </rPh>
    <rPh sb="96" eb="98">
      <t>セイギョ</t>
    </rPh>
    <rPh sb="99" eb="100">
      <t>ラン</t>
    </rPh>
    <rPh sb="101" eb="103">
      <t>キニュウ</t>
    </rPh>
    <rPh sb="106" eb="107">
      <t>タ</t>
    </rPh>
    <rPh sb="110" eb="112">
      <t>カモク</t>
    </rPh>
    <rPh sb="113" eb="114">
      <t>ラン</t>
    </rPh>
    <rPh sb="116" eb="118">
      <t>キニュウ</t>
    </rPh>
    <phoneticPr fontId="3"/>
  </si>
  <si>
    <t>英語自己学習は、獲得したTOEICの点数を1/2した数値のうち、半分がE(3)、もう半分はF(2)として評価される。</t>
    <phoneticPr fontId="3"/>
  </si>
  <si>
    <t>放送大学（技術系の科目）</t>
    <rPh sb="5" eb="8">
      <t>ギジュツケイ</t>
    </rPh>
    <rPh sb="9" eb="11">
      <t>カモク</t>
    </rPh>
    <phoneticPr fontId="3"/>
  </si>
  <si>
    <t>放送大学</t>
    <phoneticPr fontId="3"/>
  </si>
  <si>
    <t>主題探究型科目は，文系，理系の偏りのない履修を推奨する。
教養科目のうち、学問分野別科目、初修外国語、高年次教養科目、教員免許に関する科目については、総計で11単位まで達成度表に入力可能である。11単位より多くの単位数を修得した学生は、そのうち、成績の良いものを記入すること。
教員免許に関する科目は、「スポーツと教育」、「日本国憲法」の２科目（4単位）が該当する。
放送大学はコース長が認めた科目を反映できる。</t>
    <rPh sb="0" eb="2">
      <t>シュダイ</t>
    </rPh>
    <rPh sb="2" eb="4">
      <t>タンキュウ</t>
    </rPh>
    <rPh sb="4" eb="5">
      <t>ガタ</t>
    </rPh>
    <rPh sb="5" eb="7">
      <t>カモク</t>
    </rPh>
    <rPh sb="9" eb="11">
      <t>ブンケイ</t>
    </rPh>
    <rPh sb="12" eb="14">
      <t>リケイ</t>
    </rPh>
    <rPh sb="15" eb="16">
      <t>カタヨ</t>
    </rPh>
    <rPh sb="20" eb="22">
      <t>リシュウ</t>
    </rPh>
    <rPh sb="23" eb="25">
      <t>スイショウ</t>
    </rPh>
    <rPh sb="30" eb="32">
      <t>キョウヨウ</t>
    </rPh>
    <rPh sb="32" eb="34">
      <t>カモク</t>
    </rPh>
    <rPh sb="38" eb="40">
      <t>ガクモン</t>
    </rPh>
    <rPh sb="40" eb="42">
      <t>ブンヤ</t>
    </rPh>
    <rPh sb="42" eb="43">
      <t>ベツ</t>
    </rPh>
    <rPh sb="43" eb="45">
      <t>カモク</t>
    </rPh>
    <rPh sb="46" eb="47">
      <t>ハツ</t>
    </rPh>
    <rPh sb="47" eb="48">
      <t>オサ</t>
    </rPh>
    <rPh sb="48" eb="51">
      <t>ガイコクゴ</t>
    </rPh>
    <rPh sb="52" eb="54">
      <t>コウネン</t>
    </rPh>
    <rPh sb="54" eb="55">
      <t>ジ</t>
    </rPh>
    <rPh sb="55" eb="57">
      <t>キョウヨウ</t>
    </rPh>
    <rPh sb="57" eb="59">
      <t>カモク</t>
    </rPh>
    <rPh sb="60" eb="62">
      <t>キョウイン</t>
    </rPh>
    <rPh sb="62" eb="64">
      <t>メンキョ</t>
    </rPh>
    <rPh sb="65" eb="66">
      <t>カン</t>
    </rPh>
    <rPh sb="68" eb="70">
      <t>カモク</t>
    </rPh>
    <rPh sb="76" eb="78">
      <t>ソウケイ</t>
    </rPh>
    <rPh sb="81" eb="83">
      <t>タンイ</t>
    </rPh>
    <rPh sb="85" eb="87">
      <t>タッセイ</t>
    </rPh>
    <rPh sb="87" eb="88">
      <t>ド</t>
    </rPh>
    <rPh sb="88" eb="89">
      <t>ヒョウ</t>
    </rPh>
    <rPh sb="90" eb="92">
      <t>ニュウリョク</t>
    </rPh>
    <rPh sb="92" eb="94">
      <t>カノウ</t>
    </rPh>
    <rPh sb="100" eb="102">
      <t>タンイ</t>
    </rPh>
    <rPh sb="104" eb="105">
      <t>オオ</t>
    </rPh>
    <rPh sb="107" eb="109">
      <t>タンイ</t>
    </rPh>
    <rPh sb="109" eb="110">
      <t>スウ</t>
    </rPh>
    <rPh sb="111" eb="113">
      <t>シュウトク</t>
    </rPh>
    <rPh sb="115" eb="117">
      <t>ガクセイ</t>
    </rPh>
    <rPh sb="124" eb="126">
      <t>セイセキ</t>
    </rPh>
    <rPh sb="127" eb="128">
      <t>ヨ</t>
    </rPh>
    <rPh sb="132" eb="134">
      <t>キニュウ</t>
    </rPh>
    <rPh sb="141" eb="143">
      <t>キョウイン</t>
    </rPh>
    <rPh sb="143" eb="145">
      <t>メンキョ</t>
    </rPh>
    <rPh sb="146" eb="147">
      <t>カン</t>
    </rPh>
    <rPh sb="149" eb="151">
      <t>カモク</t>
    </rPh>
    <rPh sb="159" eb="161">
      <t>キョウイク</t>
    </rPh>
    <rPh sb="164" eb="166">
      <t>ニホン</t>
    </rPh>
    <rPh sb="166" eb="167">
      <t>コク</t>
    </rPh>
    <rPh sb="167" eb="169">
      <t>ケンポウ</t>
    </rPh>
    <rPh sb="172" eb="174">
      <t>カモク</t>
    </rPh>
    <rPh sb="176" eb="178">
      <t>タンイ</t>
    </rPh>
    <rPh sb="180" eb="182">
      <t>ガイトウ</t>
    </rPh>
    <rPh sb="187" eb="189">
      <t>ホウソウ</t>
    </rPh>
    <rPh sb="189" eb="191">
      <t>ダイガク</t>
    </rPh>
    <rPh sb="195" eb="196">
      <t>チョウ</t>
    </rPh>
    <rPh sb="197" eb="198">
      <t>ミト</t>
    </rPh>
    <rPh sb="200" eb="202">
      <t>カモク</t>
    </rPh>
    <rPh sb="203" eb="205">
      <t>ハンエイ</t>
    </rPh>
    <phoneticPr fontId="3"/>
  </si>
  <si>
    <t>放送大学の技術系の科目のうち、コース長が認めた科目一つを反映できる。</t>
    <rPh sb="5" eb="8">
      <t>ギジュツケイ</t>
    </rPh>
    <rPh sb="9" eb="11">
      <t>カモク</t>
    </rPh>
    <rPh sb="18" eb="19">
      <t>チョウ</t>
    </rPh>
    <rPh sb="20" eb="21">
      <t>ミト</t>
    </rPh>
    <rPh sb="23" eb="25">
      <t>カモク</t>
    </rPh>
    <rPh sb="25" eb="26">
      <t>ヒト</t>
    </rPh>
    <rPh sb="28" eb="30">
      <t>ハンエイ</t>
    </rPh>
    <phoneticPr fontId="3"/>
  </si>
  <si>
    <t>他コースの開講専門基礎科目と専門応用科目は、4単位まで入力することができる。4単位以上修得した学生は、成績の良いものを入力すること。
他学部開講科目についてはコース長の判断の上、4単位まで認められる場合がある。事前にコース長に照会すること。</t>
    <rPh sb="5" eb="7">
      <t>カイコウ</t>
    </rPh>
    <rPh sb="7" eb="9">
      <t>センモン</t>
    </rPh>
    <rPh sb="9" eb="11">
      <t>キソ</t>
    </rPh>
    <rPh sb="11" eb="13">
      <t>カモク</t>
    </rPh>
    <rPh sb="14" eb="16">
      <t>センモン</t>
    </rPh>
    <rPh sb="16" eb="18">
      <t>オウヨウ</t>
    </rPh>
    <rPh sb="18" eb="20">
      <t>カモク</t>
    </rPh>
    <rPh sb="27" eb="29">
      <t>ニュウリョク</t>
    </rPh>
    <rPh sb="39" eb="41">
      <t>タンイ</t>
    </rPh>
    <rPh sb="41" eb="43">
      <t>イジョウ</t>
    </rPh>
    <rPh sb="43" eb="45">
      <t>シュウトク</t>
    </rPh>
    <rPh sb="47" eb="49">
      <t>ガクセイ</t>
    </rPh>
    <rPh sb="51" eb="53">
      <t>セイセキ</t>
    </rPh>
    <rPh sb="54" eb="55">
      <t>ヨ</t>
    </rPh>
    <rPh sb="59" eb="61">
      <t>ニュウリョク</t>
    </rPh>
    <rPh sb="68" eb="69">
      <t>タ</t>
    </rPh>
    <rPh sb="69" eb="71">
      <t>ガクブ</t>
    </rPh>
    <rPh sb="71" eb="73">
      <t>カイコウ</t>
    </rPh>
    <rPh sb="73" eb="75">
      <t>カモク</t>
    </rPh>
    <rPh sb="83" eb="84">
      <t>チョウ</t>
    </rPh>
    <rPh sb="85" eb="87">
      <t>ハンダン</t>
    </rPh>
    <rPh sb="88" eb="89">
      <t>ウエ</t>
    </rPh>
    <rPh sb="91" eb="93">
      <t>タンイ</t>
    </rPh>
    <rPh sb="95" eb="96">
      <t>ミト</t>
    </rPh>
    <rPh sb="100" eb="102">
      <t>バアイ</t>
    </rPh>
    <rPh sb="106" eb="108">
      <t>ジゼン</t>
    </rPh>
    <rPh sb="112" eb="113">
      <t>チョウ</t>
    </rPh>
    <rPh sb="114" eb="116">
      <t>ショウカイ</t>
    </rPh>
    <phoneticPr fontId="3"/>
  </si>
  <si>
    <t>科目による</t>
    <phoneticPr fontId="3"/>
  </si>
  <si>
    <t>達成度</t>
    <rPh sb="0" eb="2">
      <t>タッセイ</t>
    </rPh>
    <rPh sb="2" eb="3">
      <t>ド</t>
    </rPh>
    <phoneticPr fontId="3"/>
  </si>
  <si>
    <t>達成率</t>
    <rPh sb="0" eb="3">
      <t>タッセイリツ</t>
    </rPh>
    <phoneticPr fontId="3"/>
  </si>
  <si>
    <t>満点</t>
    <rPh sb="0" eb="2">
      <t>マンテン</t>
    </rPh>
    <phoneticPr fontId="3"/>
  </si>
  <si>
    <t>計</t>
    <rPh sb="0" eb="1">
      <t>ケイ</t>
    </rPh>
    <phoneticPr fontId="3"/>
  </si>
  <si>
    <t>卒業時に対する達成率など</t>
    <rPh sb="0" eb="3">
      <t>ソツギョウジ</t>
    </rPh>
    <rPh sb="4" eb="5">
      <t>タイ</t>
    </rPh>
    <rPh sb="7" eb="10">
      <t>タッセイリツ</t>
    </rPh>
    <phoneticPr fontId="3"/>
  </si>
  <si>
    <t>の履修が終わった時点での達成率など</t>
    <rPh sb="1" eb="3">
      <t>リシュウ</t>
    </rPh>
    <rPh sb="4" eb="5">
      <t>オ</t>
    </rPh>
    <rPh sb="8" eb="10">
      <t>ジテン</t>
    </rPh>
    <rPh sb="12" eb="15">
      <t>タッセイリツ</t>
    </rPh>
    <phoneticPr fontId="3"/>
  </si>
  <si>
    <t>満点表</t>
    <rPh sb="0" eb="2">
      <t>マンテン</t>
    </rPh>
    <rPh sb="2" eb="3">
      <t>ヒョウ</t>
    </rPh>
    <phoneticPr fontId="3"/>
  </si>
  <si>
    <t>計</t>
    <phoneticPr fontId="3"/>
  </si>
  <si>
    <t>○ 前学期の反省</t>
    <rPh sb="2" eb="3">
      <t>マエ</t>
    </rPh>
    <rPh sb="3" eb="5">
      <t>ガッキ</t>
    </rPh>
    <rPh sb="6" eb="8">
      <t>ハンセイ</t>
    </rPh>
    <phoneticPr fontId="3"/>
  </si>
  <si>
    <t>○ 次学期の目標</t>
    <rPh sb="2" eb="5">
      <t>ジガッキ</t>
    </rPh>
    <rPh sb="6" eb="8">
      <t>モクヒョウ</t>
    </rPh>
    <phoneticPr fontId="3"/>
  </si>
  <si>
    <t>○ 英語自己学習について</t>
    <rPh sb="2" eb="8">
      <t>エイゴジコガクシュウ</t>
    </rPh>
    <phoneticPr fontId="3"/>
  </si>
  <si>
    <t>学生によるコメント</t>
    <rPh sb="0" eb="2">
      <t>ガクセイ</t>
    </rPh>
    <phoneticPr fontId="3"/>
  </si>
  <si>
    <t>※ セルの途中で改行したい場合は Altキーを押しながらEnterキーを押して下さい。</t>
    <phoneticPr fontId="3"/>
  </si>
  <si>
    <t>※ 「達成率」や「満点」は、一般的と思われる履修の仕方をした場合で計算しています。場合によっては達成率が100％を超えることがあります。また、インターンシップ、他学部・他コース科目、英語自己学習、放送大学は達成率や満点に含みません（達成度には含まれます）。</t>
    <rPh sb="3" eb="6">
      <t>タッセイリツ</t>
    </rPh>
    <rPh sb="9" eb="11">
      <t>マンテン</t>
    </rPh>
    <rPh sb="14" eb="17">
      <t>イッパンテキ</t>
    </rPh>
    <rPh sb="18" eb="19">
      <t>オモ</t>
    </rPh>
    <rPh sb="33" eb="35">
      <t>ケイサン</t>
    </rPh>
    <rPh sb="41" eb="43">
      <t>バアイ</t>
    </rPh>
    <rPh sb="48" eb="51">
      <t>タッセイリツ</t>
    </rPh>
    <rPh sb="57" eb="58">
      <t>コ</t>
    </rPh>
    <rPh sb="91" eb="94">
      <t>タガクブ</t>
    </rPh>
    <rPh sb="95" eb="96">
      <t>タ</t>
    </rPh>
    <rPh sb="99" eb="101">
      <t>カモク</t>
    </rPh>
    <phoneticPr fontId="3"/>
  </si>
  <si>
    <t>選択してください</t>
  </si>
  <si>
    <t>４前</t>
    <rPh sb="1" eb="2">
      <t>マエ</t>
    </rPh>
    <phoneticPr fontId="3"/>
  </si>
  <si>
    <t>※ 発展科目は達成度に算入されません</t>
  </si>
  <si>
    <t>改訂0.2　2024年3月25日</t>
    <rPh sb="0" eb="2">
      <t>カイテイ</t>
    </rPh>
    <rPh sb="10" eb="11">
      <t>ネン</t>
    </rPh>
    <rPh sb="12" eb="13">
      <t>ガツ</t>
    </rPh>
    <rPh sb="15" eb="16">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</si>
</sst>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indexed="10"/>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8"/>
      <name val="ＭＳ Ｐゴシック"/>
      <family val="3"/>
      <charset val="128"/>
    </font>
    <font>
      <sz val="11"/>
      <color theme="1"/>
      <name val="ＭＳ Ｐゴシック"/>
      <family val="3"/>
      <charset val="128"/>
      <scheme val="minor"/>
    </font>
    <font>
      <sz val="11"/>
      <color theme="1"/>
      <name val="ＭＳ Ｐゴシック"/>
      <family val="3"/>
      <charset val="128"/>
    </font>
    <font>
      <u/>
      <sz val="1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6" tint="0.59999389629810485"/>
        <bgColor indexed="64"/>
      </patternFill>
    </fill>
    <fill>
      <patternFill patternType="solid">
        <fgColor theme="8" tint="0.79998168889431442"/>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s>
  <borders count="85">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10">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6" borderId="0" applyNumberFormat="0" applyBorder="0" applyAlignment="0" applyProtection="0">
      <alignment vertical="center"/>
    </xf>
    <xf numFmtId="9" fontId="2" fillId="0" borderId="0" applyFont="0" applyFill="0" applyBorder="0" applyAlignment="0" applyProtection="0">
      <alignment vertical="center"/>
    </xf>
  </cellStyleXfs>
  <cellXfs count="305">
    <xf numFmtId="0" fontId="0" fillId="0" borderId="0" xfId="0">
      <alignment vertical="center"/>
    </xf>
    <xf numFmtId="0" fontId="0" fillId="0" borderId="0" xfId="0" applyAlignment="1">
      <alignment vertical="center" textRotation="255" wrapText="1"/>
    </xf>
    <xf numFmtId="0" fontId="0" fillId="0" borderId="0" xfId="0"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3" xfId="0" applyBorder="1" applyAlignment="1">
      <alignment horizontal="center" vertical="center"/>
    </xf>
    <xf numFmtId="0" fontId="2" fillId="0" borderId="4" xfId="0" applyFont="1" applyBorder="1" applyAlignment="1">
      <alignment horizontal="center" vertical="center" wrapText="1"/>
    </xf>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textRotation="255" wrapText="1"/>
    </xf>
    <xf numFmtId="0" fontId="0" fillId="0" borderId="0" xfId="0" applyAlignment="1">
      <alignment horizontal="center"/>
    </xf>
    <xf numFmtId="0" fontId="0" fillId="2" borderId="0" xfId="0" applyFill="1">
      <alignment vertical="center"/>
    </xf>
    <xf numFmtId="0" fontId="0" fillId="2" borderId="0" xfId="0" applyFill="1" applyAlignment="1">
      <alignment horizontal="left" vertical="center" wrapText="1"/>
    </xf>
    <xf numFmtId="0" fontId="0" fillId="0" borderId="0" xfId="0" applyAlignment="1">
      <alignment horizontal="center" wrapText="1"/>
    </xf>
    <xf numFmtId="0" fontId="0" fillId="0" borderId="0" xfId="0" applyAlignment="1">
      <alignment horizontal="center" vertical="center" textRotation="255"/>
    </xf>
    <xf numFmtId="0" fontId="0" fillId="0" borderId="0" xfId="0" applyAlignment="1">
      <alignment horizontal="right" vertical="center"/>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4" xfId="0" applyBorder="1" applyProtection="1">
      <alignment vertical="center"/>
      <protection locked="0"/>
    </xf>
    <xf numFmtId="0" fontId="0" fillId="0" borderId="12" xfId="0" applyBorder="1" applyProtection="1">
      <alignment vertical="center"/>
      <protection locked="0"/>
    </xf>
    <xf numFmtId="0" fontId="0" fillId="0" borderId="18" xfId="0" applyBorder="1" applyAlignment="1" applyProtection="1">
      <alignment horizontal="center" vertical="center"/>
      <protection locked="0"/>
    </xf>
    <xf numFmtId="0" fontId="0" fillId="0" borderId="0" xfId="0" applyProtection="1">
      <alignment vertical="center"/>
      <protection hidden="1"/>
    </xf>
    <xf numFmtId="0" fontId="0" fillId="0" borderId="0" xfId="0" applyAlignment="1">
      <alignment horizontal="center" vertical="center" wrapText="1"/>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4" fillId="0" borderId="0" xfId="0" applyFont="1">
      <alignment vertical="center"/>
    </xf>
    <xf numFmtId="0" fontId="0" fillId="0" borderId="0" xfId="0" applyAlignment="1" applyProtection="1">
      <alignment horizontal="center" vertical="center"/>
      <protection hidden="1"/>
    </xf>
    <xf numFmtId="0" fontId="8" fillId="0" borderId="0" xfId="0" applyFont="1" applyAlignment="1">
      <alignment horizontal="center"/>
    </xf>
    <xf numFmtId="0" fontId="0" fillId="0" borderId="9" xfId="0" applyBorder="1" applyProtection="1">
      <alignment vertical="center"/>
      <protection locked="0"/>
    </xf>
    <xf numFmtId="0" fontId="0" fillId="0" borderId="25"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11" fillId="0" borderId="0" xfId="0" applyFont="1">
      <alignment vertical="center"/>
    </xf>
    <xf numFmtId="0" fontId="0" fillId="0" borderId="16" xfId="0" applyBorder="1">
      <alignment vertical="center"/>
    </xf>
    <xf numFmtId="0" fontId="0" fillId="0" borderId="46" xfId="0" applyBorder="1" applyProtection="1">
      <alignment vertical="center"/>
      <protection locked="0"/>
    </xf>
    <xf numFmtId="0" fontId="0" fillId="0" borderId="6" xfId="0" applyBorder="1" applyProtection="1">
      <alignment vertical="center"/>
      <protection locked="0"/>
    </xf>
    <xf numFmtId="0" fontId="0" fillId="0" borderId="27" xfId="0" applyBorder="1" applyProtection="1">
      <alignment vertical="center"/>
      <protection locked="0"/>
    </xf>
    <xf numFmtId="0" fontId="0" fillId="0" borderId="17" xfId="0" applyBorder="1">
      <alignment vertical="center"/>
    </xf>
    <xf numFmtId="0" fontId="0" fillId="0" borderId="40" xfId="0" applyBorder="1">
      <alignment vertical="center"/>
    </xf>
    <xf numFmtId="0" fontId="0" fillId="0" borderId="15" xfId="0" applyBorder="1">
      <alignment vertical="center"/>
    </xf>
    <xf numFmtId="0" fontId="2" fillId="3" borderId="12"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0" fillId="0" borderId="30" xfId="0" applyBorder="1">
      <alignment vertical="center"/>
    </xf>
    <xf numFmtId="0" fontId="0" fillId="0" borderId="29" xfId="0" applyBorder="1">
      <alignment vertical="center"/>
    </xf>
    <xf numFmtId="0" fontId="0" fillId="0" borderId="32" xfId="0" applyBorder="1">
      <alignment vertical="center"/>
    </xf>
    <xf numFmtId="0" fontId="0" fillId="0" borderId="61" xfId="0" applyBorder="1">
      <alignment vertical="center"/>
    </xf>
    <xf numFmtId="0" fontId="0" fillId="0" borderId="51" xfId="0" applyBorder="1">
      <alignment vertical="center"/>
    </xf>
    <xf numFmtId="0" fontId="0" fillId="0" borderId="62" xfId="0" applyBorder="1">
      <alignment vertical="center"/>
    </xf>
    <xf numFmtId="0" fontId="0" fillId="0" borderId="26" xfId="0" applyBorder="1" applyProtection="1">
      <alignment vertical="center"/>
      <protection locked="0"/>
    </xf>
    <xf numFmtId="0" fontId="0" fillId="0" borderId="63" xfId="0" applyBorder="1">
      <alignment vertical="center"/>
    </xf>
    <xf numFmtId="0" fontId="0" fillId="0" borderId="64" xfId="0" applyBorder="1" applyProtection="1">
      <alignment vertical="center"/>
      <protection locked="0"/>
    </xf>
    <xf numFmtId="0" fontId="0" fillId="0" borderId="59" xfId="0" applyBorder="1" applyProtection="1">
      <alignment vertical="center"/>
      <protection locked="0"/>
    </xf>
    <xf numFmtId="0" fontId="0" fillId="0" borderId="65" xfId="0" applyBorder="1">
      <alignment vertical="center"/>
    </xf>
    <xf numFmtId="0" fontId="0" fillId="0" borderId="0" xfId="0" applyAlignment="1" applyProtection="1">
      <alignment horizontal="left" vertical="center"/>
      <protection locked="0"/>
    </xf>
    <xf numFmtId="0" fontId="1" fillId="6" borderId="53" xfId="8" applyBorder="1" applyProtection="1">
      <alignment vertical="center"/>
      <protection locked="0"/>
    </xf>
    <xf numFmtId="0" fontId="1" fillId="6" borderId="4" xfId="8" applyBorder="1" applyProtection="1">
      <alignment vertical="center"/>
      <protection locked="0"/>
    </xf>
    <xf numFmtId="0" fontId="1" fillId="6" borderId="6" xfId="8" applyBorder="1" applyProtection="1">
      <alignment vertical="center"/>
      <protection locked="0"/>
    </xf>
    <xf numFmtId="0" fontId="1" fillId="6" borderId="10" xfId="8" applyBorder="1" applyProtection="1">
      <alignment vertical="center"/>
      <protection locked="0"/>
    </xf>
    <xf numFmtId="0" fontId="1" fillId="6" borderId="13" xfId="8" applyBorder="1" applyProtection="1">
      <alignment vertical="center"/>
      <protection locked="0"/>
    </xf>
    <xf numFmtId="0" fontId="1" fillId="6" borderId="9" xfId="8" applyBorder="1" applyProtection="1">
      <alignment vertical="center"/>
      <protection locked="0"/>
    </xf>
    <xf numFmtId="0" fontId="1" fillId="6" borderId="21" xfId="8" applyBorder="1" applyProtection="1">
      <alignment vertical="center"/>
      <protection locked="0"/>
    </xf>
    <xf numFmtId="0" fontId="1" fillId="6" borderId="1" xfId="8" applyBorder="1" applyProtection="1">
      <alignment vertical="center"/>
      <protection locked="0"/>
    </xf>
    <xf numFmtId="0" fontId="1" fillId="6" borderId="56" xfId="8" applyBorder="1" applyProtection="1">
      <alignment vertical="center"/>
      <protection locked="0"/>
    </xf>
    <xf numFmtId="0" fontId="1" fillId="6" borderId="37" xfId="8" applyBorder="1" applyProtection="1">
      <alignment vertical="center"/>
      <protection locked="0"/>
    </xf>
    <xf numFmtId="0" fontId="1" fillId="6" borderId="36" xfId="8" applyBorder="1" applyProtection="1">
      <alignment vertical="center"/>
      <protection locked="0"/>
    </xf>
    <xf numFmtId="0" fontId="1" fillId="6" borderId="12" xfId="8" applyBorder="1" applyProtection="1">
      <alignment vertical="center"/>
      <protection locked="0"/>
    </xf>
    <xf numFmtId="0" fontId="1" fillId="6" borderId="43" xfId="8" applyBorder="1" applyProtection="1">
      <alignment vertical="center"/>
      <protection locked="0"/>
    </xf>
    <xf numFmtId="0" fontId="0" fillId="0" borderId="23" xfId="0" applyBorder="1" applyAlignment="1">
      <alignment vertical="center" textRotation="255" wrapText="1"/>
    </xf>
    <xf numFmtId="0" fontId="4" fillId="0" borderId="70" xfId="0" applyFont="1" applyBorder="1" applyAlignment="1">
      <alignment horizontal="right" vertical="center"/>
    </xf>
    <xf numFmtId="177" fontId="0" fillId="0" borderId="0" xfId="0" applyNumberFormat="1">
      <alignment vertical="center"/>
    </xf>
    <xf numFmtId="0" fontId="0" fillId="0" borderId="7" xfId="0" applyBorder="1" applyAlignment="1">
      <alignment horizontal="left" vertical="top"/>
    </xf>
    <xf numFmtId="0" fontId="0" fillId="0" borderId="3" xfId="0" applyBorder="1" applyAlignment="1">
      <alignment horizontal="left" vertical="center"/>
    </xf>
    <xf numFmtId="0" fontId="0" fillId="0" borderId="7" xfId="0" applyBorder="1" applyAlignment="1">
      <alignment horizontal="left" vertical="top" wrapText="1"/>
    </xf>
    <xf numFmtId="0" fontId="0" fillId="0" borderId="6" xfId="0" applyBorder="1" applyAlignment="1">
      <alignment horizontal="left" vertical="top" wrapText="1"/>
    </xf>
    <xf numFmtId="0" fontId="13" fillId="0" borderId="7" xfId="0" applyFont="1" applyBorder="1" applyAlignment="1">
      <alignment horizontal="left" vertical="top" wrapText="1"/>
    </xf>
    <xf numFmtId="0" fontId="0" fillId="0" borderId="9" xfId="0" applyBorder="1" applyAlignment="1">
      <alignment horizontal="left" vertical="top"/>
    </xf>
    <xf numFmtId="0" fontId="0" fillId="0" borderId="28" xfId="0" applyBorder="1">
      <alignment vertical="center"/>
    </xf>
    <xf numFmtId="0" fontId="0" fillId="0" borderId="0" xfId="0" applyAlignment="1">
      <alignment vertical="center" textRotation="255"/>
    </xf>
    <xf numFmtId="0" fontId="1" fillId="6" borderId="57" xfId="8" applyBorder="1" applyProtection="1">
      <alignment vertical="center"/>
      <protection locked="0"/>
    </xf>
    <xf numFmtId="0" fontId="0" fillId="0" borderId="15" xfId="0" applyBorder="1" applyProtection="1">
      <alignment vertical="center"/>
      <protection locked="0"/>
    </xf>
    <xf numFmtId="0" fontId="0" fillId="0" borderId="0" xfId="0" applyProtection="1">
      <alignment vertical="center"/>
      <protection locked="0"/>
    </xf>
    <xf numFmtId="0" fontId="0" fillId="0" borderId="14" xfId="0" quotePrefix="1" applyBorder="1" applyAlignment="1" applyProtection="1">
      <alignment horizontal="center" vertical="center"/>
      <protection locked="0"/>
    </xf>
    <xf numFmtId="0" fontId="0" fillId="0" borderId="29" xfId="0" applyBorder="1" applyAlignment="1">
      <alignment vertical="center" wrapText="1"/>
    </xf>
    <xf numFmtId="0" fontId="0" fillId="0" borderId="51" xfId="0" applyBorder="1" applyAlignment="1">
      <alignment vertical="center" shrinkToFit="1"/>
    </xf>
    <xf numFmtId="0" fontId="0" fillId="0" borderId="32" xfId="0" applyBorder="1" applyAlignment="1">
      <alignment vertical="center" shrinkToFit="1"/>
    </xf>
    <xf numFmtId="0" fontId="2" fillId="0" borderId="5" xfId="0" applyFont="1" applyBorder="1" applyAlignment="1">
      <alignment horizontal="center" vertical="center" wrapText="1"/>
    </xf>
    <xf numFmtId="0" fontId="0" fillId="0" borderId="71" xfId="0" applyBorder="1">
      <alignment vertical="center"/>
    </xf>
    <xf numFmtId="0" fontId="0" fillId="0" borderId="73" xfId="0" applyBorder="1" applyAlignment="1">
      <alignment horizontal="center" vertical="center" wrapText="1"/>
    </xf>
    <xf numFmtId="0" fontId="0" fillId="0" borderId="75" xfId="0" applyBorder="1">
      <alignment vertical="center"/>
    </xf>
    <xf numFmtId="0" fontId="0" fillId="0" borderId="77" xfId="0"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9" fillId="0" borderId="77" xfId="0" quotePrefix="1" applyFont="1" applyBorder="1" applyAlignment="1">
      <alignment horizontal="center" vertical="center" wrapText="1"/>
    </xf>
    <xf numFmtId="0" fontId="0" fillId="7" borderId="79" xfId="0" applyFill="1" applyBorder="1" applyAlignment="1">
      <alignment horizontal="left" vertical="center"/>
    </xf>
    <xf numFmtId="0" fontId="9" fillId="0" borderId="79" xfId="0" quotePrefix="1" applyFont="1" applyBorder="1" applyAlignment="1">
      <alignment horizontal="center" vertical="center" wrapText="1"/>
    </xf>
    <xf numFmtId="0" fontId="0" fillId="0" borderId="82" xfId="0" applyBorder="1" applyAlignment="1">
      <alignment horizontal="center" vertical="center"/>
    </xf>
    <xf numFmtId="0" fontId="0" fillId="0" borderId="72" xfId="0" applyBorder="1" applyAlignment="1">
      <alignment horizontal="center" vertical="center" wrapText="1"/>
    </xf>
    <xf numFmtId="0" fontId="0" fillId="0" borderId="77" xfId="0" applyBorder="1">
      <alignment vertical="center"/>
    </xf>
    <xf numFmtId="0" fontId="0" fillId="0" borderId="76" xfId="0" applyBorder="1" applyAlignment="1">
      <alignment horizontal="center" vertical="center" wrapText="1"/>
    </xf>
    <xf numFmtId="0" fontId="0" fillId="0" borderId="79" xfId="0" applyBorder="1">
      <alignment vertical="center"/>
    </xf>
    <xf numFmtId="0" fontId="0" fillId="0" borderId="80" xfId="0" applyBorder="1" applyAlignment="1">
      <alignment horizontal="center" vertical="center" wrapText="1"/>
    </xf>
    <xf numFmtId="0" fontId="0" fillId="0" borderId="76" xfId="0" applyBorder="1" applyAlignment="1">
      <alignment horizontal="center" vertical="center"/>
    </xf>
    <xf numFmtId="0" fontId="0" fillId="0" borderId="81" xfId="0" applyBorder="1">
      <alignment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3" xfId="0" applyBorder="1" applyAlignment="1">
      <alignment horizontal="center" vertical="center"/>
    </xf>
    <xf numFmtId="0" fontId="0" fillId="0" borderId="73" xfId="0" applyBorder="1">
      <alignment vertical="center"/>
    </xf>
    <xf numFmtId="0" fontId="0" fillId="0" borderId="83" xfId="0" applyBorder="1">
      <alignment vertical="center"/>
    </xf>
    <xf numFmtId="0" fontId="0" fillId="0" borderId="84" xfId="0" applyBorder="1" applyAlignment="1">
      <alignment horizontal="center" vertical="center"/>
    </xf>
    <xf numFmtId="0" fontId="0" fillId="0" borderId="84" xfId="0" applyBorder="1" applyAlignment="1">
      <alignment vertical="center" wrapText="1"/>
    </xf>
    <xf numFmtId="0" fontId="0" fillId="7" borderId="77" xfId="0" applyFill="1" applyBorder="1" applyAlignment="1">
      <alignment horizontal="left" vertical="center"/>
    </xf>
    <xf numFmtId="0" fontId="0" fillId="0" borderId="75" xfId="0" applyBorder="1" applyAlignment="1">
      <alignment vertical="center" wrapText="1"/>
    </xf>
    <xf numFmtId="0" fontId="0" fillId="5" borderId="79" xfId="0" applyFill="1" applyBorder="1">
      <alignment vertical="center"/>
    </xf>
    <xf numFmtId="0" fontId="0" fillId="5" borderId="79" xfId="0" applyFill="1" applyBorder="1" applyAlignment="1">
      <alignment horizontal="center" vertical="center"/>
    </xf>
    <xf numFmtId="0" fontId="2" fillId="0" borderId="73" xfId="0" applyFont="1" applyBorder="1" applyAlignment="1">
      <alignment horizontal="center" vertical="center"/>
    </xf>
    <xf numFmtId="0" fontId="2" fillId="0" borderId="77" xfId="0" applyFont="1" applyBorder="1" applyAlignment="1">
      <alignment horizontal="center" vertical="center"/>
    </xf>
    <xf numFmtId="0" fontId="2" fillId="0" borderId="79" xfId="0" applyFont="1" applyBorder="1" applyAlignment="1">
      <alignment horizontal="center" vertical="center"/>
    </xf>
    <xf numFmtId="0" fontId="0" fillId="5" borderId="79" xfId="0" applyFill="1" applyBorder="1" applyAlignment="1">
      <alignment horizontal="left" vertical="center"/>
    </xf>
    <xf numFmtId="0" fontId="0" fillId="5" borderId="79" xfId="0" quotePrefix="1" applyFill="1" applyBorder="1" applyAlignment="1">
      <alignment horizontal="center" vertical="center"/>
    </xf>
    <xf numFmtId="0" fontId="2" fillId="5" borderId="79" xfId="0" applyFont="1" applyFill="1" applyBorder="1" applyAlignment="1">
      <alignment horizontal="center" vertical="center"/>
    </xf>
    <xf numFmtId="0" fontId="9" fillId="0" borderId="73" xfId="0" quotePrefix="1" applyFont="1" applyBorder="1" applyAlignment="1">
      <alignment horizontal="center" vertical="center" wrapText="1" shrinkToFit="1"/>
    </xf>
    <xf numFmtId="0" fontId="1" fillId="6" borderId="22" xfId="8" applyBorder="1" applyProtection="1">
      <alignment vertical="center"/>
      <protection locked="0"/>
    </xf>
    <xf numFmtId="0" fontId="0" fillId="0" borderId="70" xfId="0" applyBorder="1" applyProtection="1">
      <alignment vertical="center"/>
      <protection locked="0"/>
    </xf>
    <xf numFmtId="0" fontId="0" fillId="0" borderId="29" xfId="0" applyBorder="1" applyProtection="1">
      <alignment vertical="center"/>
      <protection locked="0"/>
    </xf>
    <xf numFmtId="0" fontId="0" fillId="0" borderId="3" xfId="0" applyBorder="1" applyProtection="1">
      <alignment vertical="center"/>
      <protection locked="0"/>
    </xf>
    <xf numFmtId="0" fontId="0" fillId="0" borderId="32" xfId="0" applyBorder="1" applyProtection="1">
      <alignment vertical="center"/>
      <protection locked="0"/>
    </xf>
    <xf numFmtId="0" fontId="0" fillId="9" borderId="14" xfId="0" applyFill="1" applyBorder="1" applyProtection="1">
      <alignment vertical="center"/>
      <protection locked="0"/>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59" xfId="0" applyBorder="1" applyAlignment="1">
      <alignment horizontal="center" vertical="center"/>
    </xf>
    <xf numFmtId="9" fontId="0" fillId="0" borderId="0" xfId="9" applyFont="1" applyBorder="1" applyAlignment="1" applyProtection="1">
      <alignment horizontal="right" vertical="center" indent="1"/>
    </xf>
    <xf numFmtId="176" fontId="0" fillId="0" borderId="0" xfId="0" applyNumberFormat="1" applyAlignment="1">
      <alignment horizontal="right" vertical="center" indent="1"/>
    </xf>
    <xf numFmtId="178" fontId="0" fillId="0" borderId="0" xfId="0" applyNumberFormat="1" applyAlignment="1">
      <alignment horizontal="right" vertical="center" indent="1"/>
    </xf>
    <xf numFmtId="9" fontId="0" fillId="0" borderId="3" xfId="9" applyFont="1" applyBorder="1" applyAlignment="1" applyProtection="1">
      <alignment horizontal="right" vertical="center" indent="1"/>
    </xf>
    <xf numFmtId="176" fontId="0" fillId="0" borderId="3" xfId="0" applyNumberFormat="1" applyBorder="1" applyAlignment="1">
      <alignment horizontal="right" vertical="center" indent="1"/>
    </xf>
    <xf numFmtId="178" fontId="0" fillId="0" borderId="3" xfId="0" applyNumberFormat="1" applyBorder="1" applyAlignment="1">
      <alignment horizontal="right" vertical="center" indent="1"/>
    </xf>
    <xf numFmtId="0" fontId="0" fillId="0" borderId="3" xfId="0" applyBorder="1" applyAlignment="1">
      <alignment horizontal="center" vertical="top"/>
    </xf>
    <xf numFmtId="177" fontId="0" fillId="0" borderId="0" xfId="0" applyNumberFormat="1" applyAlignment="1">
      <alignment horizontal="right" vertical="top" indent="1"/>
    </xf>
    <xf numFmtId="0" fontId="0" fillId="0" borderId="0" xfId="0" applyAlignment="1">
      <alignment vertical="top" wrapText="1"/>
    </xf>
    <xf numFmtId="0" fontId="0" fillId="0" borderId="0" xfId="0" applyAlignment="1">
      <alignment horizontal="left" vertical="top"/>
    </xf>
    <xf numFmtId="176" fontId="0" fillId="0" borderId="59" xfId="0" applyNumberFormat="1" applyBorder="1" applyAlignment="1">
      <alignment horizontal="center" vertical="center"/>
    </xf>
    <xf numFmtId="0" fontId="10" fillId="0" borderId="0" xfId="0" applyFont="1" applyAlignment="1">
      <alignment horizontal="right" vertical="top"/>
    </xf>
    <xf numFmtId="0" fontId="0" fillId="5" borderId="0" xfId="0" applyFill="1" applyAlignment="1" applyProtection="1">
      <alignment horizontal="center" vertical="center"/>
      <protection locked="0"/>
    </xf>
    <xf numFmtId="0" fontId="0" fillId="9" borderId="17" xfId="0" applyFill="1" applyBorder="1" applyProtection="1">
      <alignment vertical="center"/>
      <protection locked="0"/>
    </xf>
    <xf numFmtId="0" fontId="0" fillId="9" borderId="15" xfId="0" applyFill="1" applyBorder="1" applyProtection="1">
      <alignment vertical="center"/>
      <protection locked="0"/>
    </xf>
    <xf numFmtId="0" fontId="0" fillId="9" borderId="16" xfId="0" applyFill="1" applyBorder="1" applyProtection="1">
      <alignment vertical="center"/>
      <protection locked="0"/>
    </xf>
    <xf numFmtId="0" fontId="6" fillId="0" borderId="12" xfId="0" applyFont="1" applyBorder="1" applyProtection="1">
      <alignment vertical="center"/>
      <protection locked="0"/>
    </xf>
    <xf numFmtId="0" fontId="0" fillId="0" borderId="54"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55" xfId="0" applyBorder="1">
      <alignment vertical="center"/>
    </xf>
    <xf numFmtId="0" fontId="0" fillId="0" borderId="69" xfId="0" applyBorder="1">
      <alignment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15" fillId="0" borderId="0" xfId="0" applyFont="1" applyAlignment="1">
      <alignment horizontal="left"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7" fillId="0" borderId="0" xfId="0" applyFont="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center" vertical="top"/>
    </xf>
    <xf numFmtId="0" fontId="0" fillId="0" borderId="9" xfId="0" applyBorder="1" applyAlignment="1">
      <alignment horizontal="center" vertical="top"/>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wrapText="1"/>
    </xf>
    <xf numFmtId="0" fontId="0" fillId="0" borderId="75" xfId="0" applyBorder="1" applyAlignment="1">
      <alignment horizontal="center" vertical="center" wrapText="1"/>
    </xf>
    <xf numFmtId="0" fontId="0" fillId="0" borderId="72" xfId="0" applyBorder="1" applyAlignment="1">
      <alignment horizontal="center" vertical="center" wrapText="1"/>
    </xf>
    <xf numFmtId="0" fontId="0" fillId="0" borderId="71" xfId="0" applyBorder="1" applyAlignment="1">
      <alignment horizontal="center" vertical="center" wrapText="1"/>
    </xf>
    <xf numFmtId="0" fontId="9" fillId="0" borderId="80" xfId="0" quotePrefix="1" applyFont="1" applyBorder="1" applyAlignment="1">
      <alignment horizontal="center" vertical="center" wrapText="1"/>
    </xf>
    <xf numFmtId="0" fontId="9" fillId="0" borderId="81" xfId="0" quotePrefix="1" applyFont="1" applyBorder="1" applyAlignment="1">
      <alignment horizontal="center" vertical="center" wrapText="1"/>
    </xf>
    <xf numFmtId="0" fontId="9" fillId="0" borderId="76" xfId="0" quotePrefix="1" applyFont="1" applyBorder="1" applyAlignment="1">
      <alignment horizontal="center" vertical="center" wrapText="1"/>
    </xf>
    <xf numFmtId="0" fontId="9" fillId="0" borderId="75" xfId="0" quotePrefix="1" applyFont="1" applyBorder="1" applyAlignment="1">
      <alignment horizontal="center" vertical="center" wrapText="1"/>
    </xf>
    <xf numFmtId="0" fontId="0" fillId="0" borderId="77" xfId="0" applyBorder="1" applyAlignment="1">
      <alignment horizontal="center" vertical="center"/>
    </xf>
    <xf numFmtId="0" fontId="0" fillId="0" borderId="84" xfId="0" applyBorder="1" applyAlignment="1">
      <alignment horizontal="center" vertical="center"/>
    </xf>
    <xf numFmtId="0" fontId="0" fillId="5" borderId="79" xfId="0" applyFill="1" applyBorder="1" applyAlignment="1">
      <alignment horizontal="center" vertical="center" wrapText="1"/>
    </xf>
    <xf numFmtId="0" fontId="0" fillId="0" borderId="77" xfId="0" applyBorder="1" applyAlignment="1">
      <alignment horizontal="center" vertical="center" wrapText="1"/>
    </xf>
    <xf numFmtId="0" fontId="0" fillId="0" borderId="73" xfId="0" applyBorder="1" applyAlignment="1">
      <alignment horizontal="center" vertical="center" wrapText="1"/>
    </xf>
    <xf numFmtId="0" fontId="9" fillId="0" borderId="79" xfId="0" quotePrefix="1" applyFont="1" applyBorder="1" applyAlignment="1">
      <alignment horizontal="center" vertical="center" wrapText="1"/>
    </xf>
    <xf numFmtId="0" fontId="9" fillId="0" borderId="77" xfId="0" quotePrefix="1" applyFont="1" applyBorder="1" applyAlignment="1">
      <alignment horizontal="center" vertical="center" wrapText="1"/>
    </xf>
    <xf numFmtId="0" fontId="2" fillId="0" borderId="77" xfId="0" applyFont="1" applyBorder="1" applyAlignment="1">
      <alignment horizontal="center" vertical="center"/>
    </xf>
    <xf numFmtId="0" fontId="0" fillId="5" borderId="79" xfId="0" applyFill="1" applyBorder="1" applyAlignment="1">
      <alignment horizontal="center" vertical="center"/>
    </xf>
    <xf numFmtId="0" fontId="0" fillId="0" borderId="79" xfId="0" applyBorder="1" applyAlignment="1">
      <alignment horizontal="center" vertical="center"/>
    </xf>
    <xf numFmtId="0" fontId="2" fillId="5" borderId="79" xfId="0" applyFont="1" applyFill="1" applyBorder="1" applyAlignment="1">
      <alignment horizontal="center" vertical="center" wrapText="1"/>
    </xf>
    <xf numFmtId="0" fontId="0" fillId="5" borderId="79" xfId="0" quotePrefix="1" applyFill="1" applyBorder="1" applyAlignment="1">
      <alignment horizontal="center" vertical="center"/>
    </xf>
    <xf numFmtId="0" fontId="2" fillId="0" borderId="77"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9" xfId="0" applyFont="1" applyBorder="1" applyAlignment="1">
      <alignment horizontal="center" vertical="center" wrapText="1"/>
    </xf>
    <xf numFmtId="0" fontId="0" fillId="0" borderId="79" xfId="0" applyBorder="1" applyAlignment="1">
      <alignment horizontal="center" vertical="center" wrapText="1"/>
    </xf>
    <xf numFmtId="0" fontId="9" fillId="0" borderId="73" xfId="0" quotePrefix="1" applyFont="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29" xfId="0" applyFont="1" applyBorder="1" applyAlignment="1">
      <alignment horizontal="center" vertical="center" shrinkToFit="1"/>
    </xf>
    <xf numFmtId="0" fontId="0" fillId="0" borderId="6" xfId="0" applyBorder="1" applyAlignment="1">
      <alignment horizontal="center" vertical="top"/>
    </xf>
    <xf numFmtId="0" fontId="0" fillId="0" borderId="80" xfId="0" applyBorder="1" applyAlignment="1">
      <alignment horizontal="center" vertical="center"/>
    </xf>
    <xf numFmtId="0" fontId="0" fillId="0" borderId="81" xfId="0" applyBorder="1" applyAlignment="1">
      <alignment horizontal="center" vertical="center"/>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0" fillId="0" borderId="31" xfId="0" applyBorder="1" applyAlignment="1">
      <alignment horizontal="center" vertical="top"/>
    </xf>
    <xf numFmtId="0" fontId="0" fillId="0" borderId="19" xfId="0" applyBorder="1" applyAlignment="1">
      <alignment horizontal="center" vertical="top"/>
    </xf>
    <xf numFmtId="0" fontId="0" fillId="0" borderId="52" xfId="0" applyBorder="1" applyAlignment="1">
      <alignment horizontal="center" vertical="top"/>
    </xf>
    <xf numFmtId="0" fontId="0" fillId="0" borderId="3" xfId="0" applyBorder="1" applyAlignment="1">
      <alignment horizontal="center" vertical="center"/>
    </xf>
    <xf numFmtId="0" fontId="0" fillId="4" borderId="3" xfId="0" applyFill="1" applyBorder="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top"/>
    </xf>
    <xf numFmtId="0" fontId="0" fillId="0" borderId="7" xfId="0" applyBorder="1" applyAlignment="1">
      <alignment horizontal="left" vertical="top"/>
    </xf>
    <xf numFmtId="0" fontId="13" fillId="0" borderId="9" xfId="0" applyFont="1" applyBorder="1" applyAlignment="1">
      <alignment horizontal="left" vertical="top" wrapText="1"/>
    </xf>
    <xf numFmtId="0" fontId="0" fillId="0" borderId="8" xfId="0" applyBorder="1" applyAlignment="1">
      <alignment horizontal="left" vertical="top"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0" fontId="2" fillId="0" borderId="31" xfId="0" applyFont="1" applyBorder="1" applyAlignment="1">
      <alignment horizontal="center" vertical="top"/>
    </xf>
    <xf numFmtId="0" fontId="2" fillId="0" borderId="19" xfId="0" applyFont="1" applyBorder="1" applyAlignment="1">
      <alignment horizontal="center" vertical="top"/>
    </xf>
    <xf numFmtId="0" fontId="0" fillId="0" borderId="9" xfId="0" applyBorder="1" applyAlignment="1">
      <alignment horizontal="left" vertical="top"/>
    </xf>
    <xf numFmtId="0" fontId="0" fillId="0" borderId="7"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top"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left" vertical="top"/>
    </xf>
    <xf numFmtId="0" fontId="0" fillId="0" borderId="6" xfId="0" applyBorder="1" applyAlignment="1">
      <alignment horizontal="left" vertical="top"/>
    </xf>
    <xf numFmtId="0" fontId="0" fillId="0" borderId="73" xfId="0" applyBorder="1" applyAlignment="1">
      <alignment horizontal="center" vertical="top"/>
    </xf>
    <xf numFmtId="0" fontId="0" fillId="0" borderId="77" xfId="0" applyBorder="1" applyAlignment="1">
      <alignment horizontal="center" vertical="top"/>
    </xf>
    <xf numFmtId="0" fontId="0" fillId="0" borderId="79" xfId="0" applyBorder="1" applyAlignment="1">
      <alignment horizontal="center" vertical="top"/>
    </xf>
    <xf numFmtId="0" fontId="0" fillId="0" borderId="5"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5" xfId="0" applyBorder="1" applyAlignment="1" applyProtection="1">
      <alignment horizontal="left" vertical="top" wrapText="1"/>
      <protection locked="0"/>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vertical="top" wrapText="1"/>
    </xf>
    <xf numFmtId="0" fontId="9" fillId="0" borderId="17" xfId="0" applyFont="1" applyBorder="1" applyAlignment="1">
      <alignment horizontal="center" vertical="center" textRotation="255" wrapText="1"/>
    </xf>
    <xf numFmtId="0" fontId="9" fillId="0" borderId="49"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50" xfId="0" applyFont="1"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0" xfId="0" applyAlignment="1">
      <alignment horizontal="center" vertical="center" textRotation="255" wrapText="1"/>
    </xf>
    <xf numFmtId="0" fontId="0" fillId="0" borderId="41"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27"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38" xfId="0" applyBorder="1" applyAlignment="1">
      <alignment horizontal="center" vertical="center" textRotation="255"/>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9" fillId="0" borderId="38"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40" xfId="0" applyFont="1" applyBorder="1" applyAlignment="1">
      <alignment horizontal="center" vertical="center" textRotation="255" wrapText="1"/>
    </xf>
    <xf numFmtId="0" fontId="9" fillId="0" borderId="36" xfId="0" applyFont="1" applyBorder="1" applyAlignment="1">
      <alignment horizontal="center" vertical="center" textRotation="255" wrapText="1"/>
    </xf>
    <xf numFmtId="0" fontId="9" fillId="0" borderId="63" xfId="0" applyFont="1" applyBorder="1" applyAlignment="1">
      <alignment horizontal="center" vertical="center" textRotation="255" wrapText="1"/>
    </xf>
    <xf numFmtId="0" fontId="9" fillId="0" borderId="37" xfId="0" applyFont="1" applyBorder="1" applyAlignment="1">
      <alignment horizontal="center" vertical="center" textRotation="255" wrapText="1"/>
    </xf>
    <xf numFmtId="0" fontId="9" fillId="0" borderId="38" xfId="0" applyFont="1" applyBorder="1" applyAlignment="1">
      <alignment horizontal="center" vertical="top" textRotation="255" wrapText="1"/>
    </xf>
    <xf numFmtId="0" fontId="9" fillId="0" borderId="28" xfId="0" applyFont="1" applyBorder="1" applyAlignment="1">
      <alignment horizontal="center" vertical="top" textRotation="255" wrapText="1"/>
    </xf>
    <xf numFmtId="0" fontId="9" fillId="0" borderId="40" xfId="0" applyFont="1" applyBorder="1" applyAlignment="1">
      <alignment horizontal="center" vertical="top" textRotation="255" wrapText="1"/>
    </xf>
    <xf numFmtId="0" fontId="9" fillId="0" borderId="0" xfId="0" applyFont="1" applyAlignment="1">
      <alignment horizontal="center" vertical="top" textRotation="255" wrapText="1"/>
    </xf>
    <xf numFmtId="0" fontId="9" fillId="0" borderId="41" xfId="0" applyFont="1" applyBorder="1" applyAlignment="1">
      <alignment horizontal="center" vertical="top" textRotation="255" wrapText="1"/>
    </xf>
    <xf numFmtId="0" fontId="9" fillId="0" borderId="42" xfId="0" applyFont="1" applyBorder="1" applyAlignment="1">
      <alignment horizontal="center" vertical="top" textRotation="255" wrapText="1"/>
    </xf>
    <xf numFmtId="0" fontId="9" fillId="0" borderId="27"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0" fillId="0" borderId="60" xfId="0" applyBorder="1" applyAlignment="1">
      <alignment horizontal="center" vertical="center" textRotation="255" wrapText="1"/>
    </xf>
    <xf numFmtId="0" fontId="10" fillId="0" borderId="27" xfId="0" applyFont="1" applyBorder="1" applyAlignment="1">
      <alignment horizontal="center" vertical="center" textRotation="255" wrapText="1"/>
    </xf>
    <xf numFmtId="0" fontId="10" fillId="0" borderId="46"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0" fillId="8" borderId="0" xfId="0" applyFill="1" applyAlignment="1">
      <alignment horizontal="center" vertical="center" wrapText="1"/>
    </xf>
    <xf numFmtId="0" fontId="0" fillId="0" borderId="38" xfId="0" applyBorder="1" applyAlignment="1">
      <alignment horizontal="center" vertical="top" textRotation="255" wrapText="1"/>
    </xf>
    <xf numFmtId="0" fontId="0" fillId="0" borderId="39" xfId="0" applyBorder="1" applyAlignment="1">
      <alignment horizontal="center" vertical="top" textRotation="255"/>
    </xf>
    <xf numFmtId="0" fontId="0" fillId="0" borderId="40" xfId="0" applyBorder="1" applyAlignment="1">
      <alignment horizontal="center" vertical="top" textRotation="255"/>
    </xf>
    <xf numFmtId="0" fontId="0" fillId="0" borderId="36" xfId="0" applyBorder="1" applyAlignment="1">
      <alignment horizontal="center" vertical="top" textRotation="255"/>
    </xf>
    <xf numFmtId="0" fontId="0" fillId="0" borderId="41" xfId="0" applyBorder="1" applyAlignment="1">
      <alignment horizontal="center" vertical="top" textRotation="255"/>
    </xf>
    <xf numFmtId="0" fontId="0" fillId="0" borderId="43" xfId="0" applyBorder="1" applyAlignment="1">
      <alignment horizontal="center" vertical="top" textRotation="255"/>
    </xf>
    <xf numFmtId="0" fontId="0" fillId="0" borderId="0" xfId="0" applyAlignment="1" applyProtection="1">
      <alignment horizontal="left" vertical="center"/>
      <protection locked="0"/>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20" xfId="0" applyBorder="1" applyAlignment="1">
      <alignment horizontal="center" vertical="center" textRotation="255"/>
    </xf>
    <xf numFmtId="0" fontId="0" fillId="0" borderId="39"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24" xfId="0" applyBorder="1" applyAlignment="1">
      <alignment horizontal="center" vertical="center" textRotation="255" wrapText="1"/>
    </xf>
  </cellXfs>
  <cellStyles count="10">
    <cellStyle name="20% - アクセント 5" xfId="8" builtinId="46"/>
    <cellStyle name="パーセント" xfId="9" builtinId="5"/>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 name="標準 4" xfId="5" xr:uid="{00000000-0005-0000-0000-000006000000}"/>
    <cellStyle name="標準 4 2" xfId="6" xr:uid="{00000000-0005-0000-0000-000007000000}"/>
    <cellStyle name="標準 5"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卒業時に対する達成率</a:t>
            </a:r>
          </a:p>
        </c:rich>
      </c:tx>
      <c:layout>
        <c:manualLayout>
          <c:xMode val="edge"/>
          <c:yMode val="edge"/>
          <c:x val="0.2607248435545666"/>
          <c:y val="0.90434610453578057"/>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グラフ!$B$5:$B$10</c:f>
              <c:strCache>
                <c:ptCount val="6"/>
                <c:pt idx="0">
                  <c:v>A</c:v>
                </c:pt>
                <c:pt idx="1">
                  <c:v>B</c:v>
                </c:pt>
                <c:pt idx="2">
                  <c:v>C</c:v>
                </c:pt>
                <c:pt idx="3">
                  <c:v>D</c:v>
                </c:pt>
                <c:pt idx="4">
                  <c:v>E</c:v>
                </c:pt>
                <c:pt idx="5">
                  <c:v>F</c:v>
                </c:pt>
              </c:strCache>
            </c:strRef>
          </c:cat>
          <c:val>
            <c:numRef>
              <c:f>グラフ!$C$5:$C$10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6A-411F-8B17-DD4EF32AA3E3}"/>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現時点での達成率</a:t>
            </a:r>
          </a:p>
        </c:rich>
      </c:tx>
      <c:layout>
        <c:manualLayout>
          <c:xMode val="edge"/>
          <c:yMode val="edge"/>
          <c:x val="0.31102565566663437"/>
          <c:y val="0.90434603452168805"/>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グラフ!$G$5:$G$10</c:f>
              <c:strCache>
                <c:ptCount val="6"/>
                <c:pt idx="0">
                  <c:v>A</c:v>
                </c:pt>
                <c:pt idx="1">
                  <c:v>B</c:v>
                </c:pt>
                <c:pt idx="2">
                  <c:v>C</c:v>
                </c:pt>
                <c:pt idx="3">
                  <c:v>D</c:v>
                </c:pt>
                <c:pt idx="4">
                  <c:v>E</c:v>
                </c:pt>
                <c:pt idx="5">
                  <c:v>F</c:v>
                </c:pt>
              </c:strCache>
            </c:strRef>
          </c:cat>
          <c:val>
            <c:numRef>
              <c:f>グラフ!$H$5:$H$10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01-4971-810D-004911B2737B}"/>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40298</xdr:colOff>
      <xdr:row>3</xdr:row>
      <xdr:rowOff>31505</xdr:rowOff>
    </xdr:from>
    <xdr:to>
      <xdr:col>6</xdr:col>
      <xdr:colOff>7326</xdr:colOff>
      <xdr:row>6</xdr:row>
      <xdr:rowOff>9524</xdr:rowOff>
    </xdr:to>
    <xdr:sp macro="" textlink="">
      <xdr:nvSpPr>
        <xdr:cNvPr id="2" name="吹き出し: 角を丸めた四角形 1">
          <a:extLst>
            <a:ext uri="{FF2B5EF4-FFF2-40B4-BE49-F238E27FC236}">
              <a16:creationId xmlns:a16="http://schemas.microsoft.com/office/drawing/2014/main" id="{74953518-13FE-4962-B18E-B842A162B088}"/>
            </a:ext>
          </a:extLst>
        </xdr:cNvPr>
        <xdr:cNvSpPr/>
      </xdr:nvSpPr>
      <xdr:spPr>
        <a:xfrm>
          <a:off x="3193073" y="641105"/>
          <a:ext cx="881428" cy="492369"/>
        </a:xfrm>
        <a:prstGeom prst="wedgeRoundRectCallout">
          <a:avLst>
            <a:gd name="adj1" fmla="val 44321"/>
            <a:gd name="adj2" fmla="val -7440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該当する年次・学期を選択！</a:t>
          </a:r>
        </a:p>
      </xdr:txBody>
    </xdr:sp>
    <xdr:clientData/>
  </xdr:twoCellAnchor>
  <xdr:twoCellAnchor>
    <xdr:from>
      <xdr:col>0</xdr:col>
      <xdr:colOff>189257</xdr:colOff>
      <xdr:row>11</xdr:row>
      <xdr:rowOff>165652</xdr:rowOff>
    </xdr:from>
    <xdr:to>
      <xdr:col>5</xdr:col>
      <xdr:colOff>82826</xdr:colOff>
      <xdr:row>29</xdr:row>
      <xdr:rowOff>166481</xdr:rowOff>
    </xdr:to>
    <xdr:graphicFrame macro="">
      <xdr:nvGraphicFramePr>
        <xdr:cNvPr id="3" name="グラフ 2">
          <a:extLst>
            <a:ext uri="{FF2B5EF4-FFF2-40B4-BE49-F238E27FC236}">
              <a16:creationId xmlns:a16="http://schemas.microsoft.com/office/drawing/2014/main" id="{43890F37-1BDE-495A-A0CA-44335D960F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876714</xdr:colOff>
      <xdr:row>11</xdr:row>
      <xdr:rowOff>165652</xdr:rowOff>
    </xdr:from>
    <xdr:to>
      <xdr:col>10</xdr:col>
      <xdr:colOff>96493</xdr:colOff>
      <xdr:row>29</xdr:row>
      <xdr:rowOff>166481</xdr:rowOff>
    </xdr:to>
    <xdr:graphicFrame macro="">
      <xdr:nvGraphicFramePr>
        <xdr:cNvPr id="8" name="グラフ 7">
          <a:extLst>
            <a:ext uri="{FF2B5EF4-FFF2-40B4-BE49-F238E27FC236}">
              <a16:creationId xmlns:a16="http://schemas.microsoft.com/office/drawing/2014/main" id="{76596DB8-4C9B-4941-A06E-1A6A092EC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215152</xdr:colOff>
      <xdr:row>7</xdr:row>
      <xdr:rowOff>1607</xdr:rowOff>
    </xdr:from>
    <xdr:to>
      <xdr:col>11</xdr:col>
      <xdr:colOff>504264</xdr:colOff>
      <xdr:row>12</xdr:row>
      <xdr:rowOff>107504</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7603239" y="1500759"/>
          <a:ext cx="2160982" cy="992136"/>
        </a:xfrm>
        <a:prstGeom prst="wedgeRectCallout">
          <a:avLst>
            <a:gd name="adj1" fmla="val -62412"/>
            <a:gd name="adj2" fmla="val -42470"/>
          </a:avLst>
        </a:prstGeom>
        <a:solidFill>
          <a:schemeClr val="accent5">
            <a:lumMod val="75000"/>
          </a:schemeClr>
        </a:solidFill>
      </xdr:spPr>
      <xdr:style>
        <a:lnRef idx="3">
          <a:schemeClr val="lt1"/>
        </a:lnRef>
        <a:fillRef idx="1">
          <a:schemeClr val="accent5"/>
        </a:fillRef>
        <a:effectRef idx="1">
          <a:schemeClr val="accent5"/>
        </a:effectRef>
        <a:fontRef idx="minor">
          <a:schemeClr val="lt1"/>
        </a:fontRef>
      </xdr:style>
      <xdr:txBody>
        <a:bodyPr vertOverflow="clip" rtlCol="0" anchor="ctr"/>
        <a:lstStyle/>
        <a:p>
          <a:r>
            <a:rPr kumimoji="1" lang="ja-JP" altLang="ja-JP" sz="1100">
              <a:solidFill>
                <a:schemeClr val="lt1"/>
              </a:solidFill>
              <a:effectLst/>
              <a:latin typeface="+mn-lt"/>
              <a:ea typeface="+mn-ea"/>
              <a:cs typeface="+mn-cs"/>
            </a:rPr>
            <a:t>主題探究型科目は</a:t>
          </a:r>
          <a:r>
            <a:rPr kumimoji="1" lang="en-US" altLang="ja-JP" sz="1100">
              <a:solidFill>
                <a:schemeClr val="lt1"/>
              </a:solidFill>
              <a:effectLst/>
              <a:latin typeface="+mn-lt"/>
              <a:ea typeface="+mn-ea"/>
              <a:cs typeface="+mn-cs"/>
            </a:rPr>
            <a:t>4</a:t>
          </a:r>
          <a:r>
            <a:rPr kumimoji="1" lang="ja-JP" altLang="ja-JP" sz="1100">
              <a:solidFill>
                <a:schemeClr val="lt1"/>
              </a:solidFill>
              <a:effectLst/>
              <a:latin typeface="+mn-lt"/>
              <a:ea typeface="+mn-ea"/>
              <a:cs typeface="+mn-cs"/>
            </a:rPr>
            <a:t>科目まで達成度に反映されま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評点の高い</a:t>
          </a:r>
          <a:r>
            <a:rPr kumimoji="1" lang="en-US" altLang="ja-JP" sz="1100">
              <a:solidFill>
                <a:schemeClr val="lt1"/>
              </a:solidFill>
              <a:effectLst/>
              <a:latin typeface="+mn-lt"/>
              <a:ea typeface="+mn-ea"/>
              <a:cs typeface="+mn-cs"/>
            </a:rPr>
            <a:t>4</a:t>
          </a:r>
          <a:r>
            <a:rPr kumimoji="1" lang="ja-JP" altLang="en-US" sz="1100">
              <a:solidFill>
                <a:schemeClr val="lt1"/>
              </a:solidFill>
              <a:effectLst/>
              <a:latin typeface="+mn-lt"/>
              <a:ea typeface="+mn-ea"/>
              <a:cs typeface="+mn-cs"/>
            </a:rPr>
            <a:t>科目を</a:t>
          </a:r>
          <a:r>
            <a:rPr kumimoji="1" lang="ja-JP" altLang="ja-JP" sz="1100">
              <a:solidFill>
                <a:schemeClr val="lt1"/>
              </a:solidFill>
              <a:effectLst/>
              <a:latin typeface="+mn-lt"/>
              <a:ea typeface="+mn-ea"/>
              <a:cs typeface="+mn-cs"/>
            </a:rPr>
            <a:t>記入</a:t>
          </a:r>
          <a:r>
            <a:rPr kumimoji="1" lang="ja-JP" altLang="en-US" sz="1100">
              <a:solidFill>
                <a:schemeClr val="lt1"/>
              </a:solidFill>
              <a:effectLst/>
              <a:latin typeface="+mn-lt"/>
              <a:ea typeface="+mn-ea"/>
              <a:cs typeface="+mn-cs"/>
            </a:rPr>
            <a:t>します。</a:t>
          </a:r>
          <a:endParaRPr lang="ja-JP" altLang="ja-JP">
            <a:effectLst/>
          </a:endParaRPr>
        </a:p>
      </xdr:txBody>
    </xdr:sp>
    <xdr:clientData/>
  </xdr:twoCellAnchor>
  <xdr:twoCellAnchor>
    <xdr:from>
      <xdr:col>6</xdr:col>
      <xdr:colOff>295275</xdr:colOff>
      <xdr:row>155</xdr:row>
      <xdr:rowOff>95250</xdr:rowOff>
    </xdr:from>
    <xdr:to>
      <xdr:col>9</xdr:col>
      <xdr:colOff>419100</xdr:colOff>
      <xdr:row>160</xdr:row>
      <xdr:rowOff>149087</xdr:rowOff>
    </xdr:to>
    <xdr:sp macro="" textlink="">
      <xdr:nvSpPr>
        <xdr:cNvPr id="18" name="四角形吹き出し 10">
          <a:extLst>
            <a:ext uri="{FF2B5EF4-FFF2-40B4-BE49-F238E27FC236}">
              <a16:creationId xmlns:a16="http://schemas.microsoft.com/office/drawing/2014/main" id="{1980819C-41AF-418B-AC40-53C0415FC9F0}"/>
            </a:ext>
          </a:extLst>
        </xdr:cNvPr>
        <xdr:cNvSpPr/>
      </xdr:nvSpPr>
      <xdr:spPr>
        <a:xfrm>
          <a:off x="4875558" y="27808859"/>
          <a:ext cx="2931629" cy="923511"/>
        </a:xfrm>
        <a:prstGeom prst="wedgeRectCallout">
          <a:avLst>
            <a:gd name="adj1" fmla="val -8351"/>
            <a:gd name="adj2" fmla="val -141037"/>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放送大学の技術系の科目のうち、コース長が認めた科目を</a:t>
          </a:r>
          <a:r>
            <a:rPr kumimoji="1" lang="en-US" altLang="ja-JP" sz="1100"/>
            <a:t>1</a:t>
          </a:r>
          <a:r>
            <a:rPr kumimoji="1" lang="ja-JP" altLang="en-US" sz="1100"/>
            <a:t>科目分、達成度に反映できます。取得した際は相談して下さい。</a:t>
          </a:r>
        </a:p>
      </xdr:txBody>
    </xdr:sp>
    <xdr:clientData/>
  </xdr:twoCellAnchor>
  <xdr:twoCellAnchor>
    <xdr:from>
      <xdr:col>9</xdr:col>
      <xdr:colOff>364435</xdr:colOff>
      <xdr:row>144</xdr:row>
      <xdr:rowOff>28577</xdr:rowOff>
    </xdr:from>
    <xdr:to>
      <xdr:col>11</xdr:col>
      <xdr:colOff>485775</xdr:colOff>
      <xdr:row>155</xdr:row>
      <xdr:rowOff>41413</xdr:rowOff>
    </xdr:to>
    <xdr:sp macro="" textlink="">
      <xdr:nvSpPr>
        <xdr:cNvPr id="19" name="四角形吹き出し 10">
          <a:extLst>
            <a:ext uri="{FF2B5EF4-FFF2-40B4-BE49-F238E27FC236}">
              <a16:creationId xmlns:a16="http://schemas.microsoft.com/office/drawing/2014/main" id="{3CB56432-008A-4EB7-A7A1-74041F376ACD}"/>
            </a:ext>
          </a:extLst>
        </xdr:cNvPr>
        <xdr:cNvSpPr/>
      </xdr:nvSpPr>
      <xdr:spPr>
        <a:xfrm>
          <a:off x="7752522" y="26002838"/>
          <a:ext cx="1993210" cy="1950966"/>
        </a:xfrm>
        <a:prstGeom prst="wedgeRectCallout">
          <a:avLst>
            <a:gd name="adj1" fmla="val -66593"/>
            <a:gd name="adj2" fmla="val -23937"/>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他学部開講科目については、コース長の判断の上、</a:t>
          </a:r>
          <a:r>
            <a:rPr kumimoji="1" lang="en-US" altLang="ja-JP" sz="1100"/>
            <a:t>4</a:t>
          </a:r>
          <a:r>
            <a:rPr kumimoji="1" lang="ja-JP" altLang="en-US" sz="1100"/>
            <a:t>単位まで認められる場合があります。事前にコース長に照会してください。</a:t>
          </a:r>
          <a:br>
            <a:rPr kumimoji="1" lang="en-US" altLang="ja-JP" sz="1100"/>
          </a:br>
          <a:r>
            <a:rPr kumimoji="1" lang="en-US" altLang="ja-JP" sz="1100"/>
            <a:t>4</a:t>
          </a:r>
          <a:r>
            <a:rPr kumimoji="1" lang="ja-JP" altLang="en-US" sz="1100"/>
            <a:t>単位以上取得した場合は、評点</a:t>
          </a:r>
          <a:r>
            <a:rPr kumimoji="1" lang="en-US" altLang="ja-JP" sz="1100"/>
            <a:t>×</a:t>
          </a:r>
          <a:r>
            <a:rPr kumimoji="1" lang="ja-JP" altLang="en-US" sz="1100"/>
            <a:t>単位数の合計が最も大きくなるように入力して下さい。</a:t>
          </a:r>
        </a:p>
      </xdr:txBody>
    </xdr:sp>
    <xdr:clientData/>
  </xdr:twoCellAnchor>
  <xdr:twoCellAnchor>
    <xdr:from>
      <xdr:col>8</xdr:col>
      <xdr:colOff>771524</xdr:colOff>
      <xdr:row>133</xdr:row>
      <xdr:rowOff>38100</xdr:rowOff>
    </xdr:from>
    <xdr:to>
      <xdr:col>11</xdr:col>
      <xdr:colOff>504824</xdr:colOff>
      <xdr:row>139</xdr:row>
      <xdr:rowOff>47625</xdr:rowOff>
    </xdr:to>
    <xdr:sp macro="" textlink="">
      <xdr:nvSpPr>
        <xdr:cNvPr id="20" name="四角形吹き出し 10">
          <a:extLst>
            <a:ext uri="{FF2B5EF4-FFF2-40B4-BE49-F238E27FC236}">
              <a16:creationId xmlns:a16="http://schemas.microsoft.com/office/drawing/2014/main" id="{BD1AA4CB-3BB5-4F7B-8BF8-152BD3465372}"/>
            </a:ext>
          </a:extLst>
        </xdr:cNvPr>
        <xdr:cNvSpPr/>
      </xdr:nvSpPr>
      <xdr:spPr>
        <a:xfrm>
          <a:off x="5886449" y="23802975"/>
          <a:ext cx="3114675" cy="1038225"/>
        </a:xfrm>
        <a:prstGeom prst="wedgeRectCallout">
          <a:avLst>
            <a:gd name="adj1" fmla="val -42181"/>
            <a:gd name="adj2" fmla="val 94311"/>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他コース開講の専門基礎科目と専門応用科目は、</a:t>
          </a:r>
          <a:r>
            <a:rPr kumimoji="1" lang="en-US" altLang="ja-JP" sz="1100"/>
            <a:t>4</a:t>
          </a:r>
          <a:r>
            <a:rPr kumimoji="1" lang="ja-JP" altLang="en-US" sz="1100"/>
            <a:t>単位まで入力することができます。</a:t>
          </a:r>
          <a:r>
            <a:rPr kumimoji="1" lang="en-US" altLang="ja-JP" sz="1100"/>
            <a:t>4</a:t>
          </a:r>
          <a:r>
            <a:rPr kumimoji="1" lang="ja-JP" altLang="en-US" sz="1100"/>
            <a:t>単位以上修得した場合は、評点</a:t>
          </a:r>
          <a:r>
            <a:rPr kumimoji="1" lang="en-US" altLang="ja-JP" sz="1100"/>
            <a:t>×</a:t>
          </a:r>
          <a:r>
            <a:rPr kumimoji="1" lang="ja-JP" altLang="en-US" sz="1100"/>
            <a:t>単位数の合計が最も大きくなるように入力してください。</a:t>
          </a:r>
        </a:p>
      </xdr:txBody>
    </xdr:sp>
    <xdr:clientData/>
  </xdr:twoCellAnchor>
  <xdr:twoCellAnchor>
    <xdr:from>
      <xdr:col>2</xdr:col>
      <xdr:colOff>409575</xdr:colOff>
      <xdr:row>155</xdr:row>
      <xdr:rowOff>95251</xdr:rowOff>
    </xdr:from>
    <xdr:to>
      <xdr:col>5</xdr:col>
      <xdr:colOff>76199</xdr:colOff>
      <xdr:row>159</xdr:row>
      <xdr:rowOff>95251</xdr:rowOff>
    </xdr:to>
    <xdr:sp macro="" textlink="">
      <xdr:nvSpPr>
        <xdr:cNvPr id="21" name="四角形吹き出し 10">
          <a:extLst>
            <a:ext uri="{FF2B5EF4-FFF2-40B4-BE49-F238E27FC236}">
              <a16:creationId xmlns:a16="http://schemas.microsoft.com/office/drawing/2014/main" id="{259D388D-6AFA-412E-A000-F26BCDAF8A75}"/>
            </a:ext>
          </a:extLst>
        </xdr:cNvPr>
        <xdr:cNvSpPr/>
      </xdr:nvSpPr>
      <xdr:spPr>
        <a:xfrm>
          <a:off x="962025" y="27679651"/>
          <a:ext cx="2857499" cy="685800"/>
        </a:xfrm>
        <a:prstGeom prst="wedgeRectCallout">
          <a:avLst>
            <a:gd name="adj1" fmla="val 50014"/>
            <a:gd name="adj2" fmla="val -108349"/>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l"/>
          <a:r>
            <a:rPr kumimoji="1" lang="ja-JP" altLang="en-US" sz="1100"/>
            <a:t>公開</a:t>
          </a:r>
          <a:r>
            <a:rPr kumimoji="1" lang="en-US" altLang="ja-JP" sz="1100"/>
            <a:t>TOEIC</a:t>
          </a:r>
          <a:r>
            <a:rPr kumimoji="1" lang="ja-JP" altLang="en-US" sz="1100"/>
            <a:t>試験を受験した者は、その得点（もっとも良かった点）を記入して下さい。</a:t>
          </a:r>
        </a:p>
      </xdr:txBody>
    </xdr:sp>
    <xdr:clientData/>
  </xdr:twoCellAnchor>
  <xdr:twoCellAnchor>
    <xdr:from>
      <xdr:col>7</xdr:col>
      <xdr:colOff>436470</xdr:colOff>
      <xdr:row>24</xdr:row>
      <xdr:rowOff>24087</xdr:rowOff>
    </xdr:from>
    <xdr:to>
      <xdr:col>11</xdr:col>
      <xdr:colOff>559734</xdr:colOff>
      <xdr:row>44</xdr:row>
      <xdr:rowOff>124385</xdr:rowOff>
    </xdr:to>
    <xdr:sp macro="" textlink="">
      <xdr:nvSpPr>
        <xdr:cNvPr id="17" name="四角形吹き出し 9">
          <a:extLst>
            <a:ext uri="{FF2B5EF4-FFF2-40B4-BE49-F238E27FC236}">
              <a16:creationId xmlns:a16="http://schemas.microsoft.com/office/drawing/2014/main" id="{6DACF0E4-7061-48A9-A3F6-F78E0C734F5F}"/>
            </a:ext>
          </a:extLst>
        </xdr:cNvPr>
        <xdr:cNvSpPr/>
      </xdr:nvSpPr>
      <xdr:spPr>
        <a:xfrm>
          <a:off x="5094195" y="4662762"/>
          <a:ext cx="3961839" cy="3576923"/>
        </a:xfrm>
        <a:prstGeom prst="wedgeRectCallout">
          <a:avLst>
            <a:gd name="adj1" fmla="val -33920"/>
            <a:gd name="adj2" fmla="val -60028"/>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・学問分野別（ただし「工学入門」は対象外）</a:t>
          </a:r>
        </a:p>
        <a:p>
          <a:r>
            <a:rPr kumimoji="1" lang="ja-JP" altLang="en-US" sz="1100">
              <a:solidFill>
                <a:schemeClr val="lt1"/>
              </a:solidFill>
              <a:effectLst/>
              <a:latin typeface="+mn-lt"/>
              <a:ea typeface="+mn-ea"/>
              <a:cs typeface="+mn-cs"/>
            </a:rPr>
            <a:t>・高年次教養科目</a:t>
          </a:r>
        </a:p>
        <a:p>
          <a:r>
            <a:rPr kumimoji="1" lang="ja-JP" altLang="en-US" sz="1100">
              <a:solidFill>
                <a:schemeClr val="lt1"/>
              </a:solidFill>
              <a:effectLst/>
              <a:latin typeface="+mn-lt"/>
              <a:ea typeface="+mn-ea"/>
              <a:cs typeface="+mn-cs"/>
            </a:rPr>
            <a:t>・教員免許に関する科目</a:t>
          </a:r>
        </a:p>
        <a:p>
          <a:r>
            <a:rPr kumimoji="1" lang="ja-JP" altLang="en-US" sz="1100">
              <a:solidFill>
                <a:schemeClr val="lt1"/>
              </a:solidFill>
              <a:effectLst/>
              <a:latin typeface="+mn-lt"/>
              <a:ea typeface="+mn-ea"/>
              <a:cs typeface="+mn-cs"/>
            </a:rPr>
            <a:t>・初修外国語</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・放送大学（コース長に問い合わせ）</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は</a:t>
          </a:r>
          <a:r>
            <a:rPr kumimoji="1" lang="ja-JP" altLang="en-US" sz="1100">
              <a:solidFill>
                <a:schemeClr val="lt1"/>
              </a:solidFill>
              <a:effectLst/>
              <a:latin typeface="+mn-lt"/>
              <a:ea typeface="+mn-ea"/>
              <a:cs typeface="+mn-cs"/>
            </a:rPr>
            <a:t>合計</a:t>
          </a:r>
          <a:r>
            <a:rPr kumimoji="1" lang="en-US" altLang="ja-JP" sz="1100" b="1" u="sng">
              <a:solidFill>
                <a:schemeClr val="lt1"/>
              </a:solidFill>
              <a:effectLst/>
              <a:latin typeface="+mn-lt"/>
              <a:ea typeface="+mn-ea"/>
              <a:cs typeface="+mn-cs"/>
            </a:rPr>
            <a:t>11</a:t>
          </a:r>
          <a:r>
            <a:rPr kumimoji="1" lang="ja-JP" altLang="en-US" sz="1100" b="1" u="sng">
              <a:solidFill>
                <a:schemeClr val="lt1"/>
              </a:solidFill>
              <a:effectLst/>
              <a:latin typeface="+mn-lt"/>
              <a:ea typeface="+mn-ea"/>
              <a:cs typeface="+mn-cs"/>
            </a:rPr>
            <a:t>単位</a:t>
          </a:r>
          <a:r>
            <a:rPr kumimoji="1" lang="ja-JP" altLang="ja-JP" sz="1100">
              <a:solidFill>
                <a:schemeClr val="lt1"/>
              </a:solidFill>
              <a:effectLst/>
              <a:latin typeface="+mn-lt"/>
              <a:ea typeface="+mn-ea"/>
              <a:cs typeface="+mn-cs"/>
            </a:rPr>
            <a:t>まで達成度に反映されます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評点の良い</a:t>
          </a:r>
          <a:r>
            <a:rPr lang="ja-JP" altLang="ja-JP" sz="1100">
              <a:solidFill>
                <a:schemeClr val="lt1"/>
              </a:solidFill>
              <a:effectLst/>
              <a:latin typeface="+mn-lt"/>
              <a:ea typeface="+mn-ea"/>
              <a:cs typeface="+mn-cs"/>
            </a:rPr>
            <a:t>科目から</a:t>
          </a:r>
          <a:r>
            <a:rPr lang="ja-JP" altLang="en-US" sz="1100">
              <a:solidFill>
                <a:schemeClr val="lt1"/>
              </a:solidFill>
              <a:effectLst/>
              <a:latin typeface="+mn-lt"/>
              <a:ea typeface="+mn-ea"/>
              <a:cs typeface="+mn-cs"/>
            </a:rPr>
            <a:t>順に記入して下さい。</a:t>
          </a:r>
          <a:endParaRPr lang="en-US" altLang="ja-JP" sz="1100">
            <a:solidFill>
              <a:schemeClr val="lt1"/>
            </a:solidFill>
            <a:effectLst/>
            <a:latin typeface="+mn-lt"/>
            <a:ea typeface="+mn-ea"/>
            <a:cs typeface="+mn-cs"/>
          </a:endParaRPr>
        </a:p>
        <a:p>
          <a:r>
            <a:rPr lang="ja-JP" altLang="en-US" sz="1100">
              <a:solidFill>
                <a:schemeClr val="lt1"/>
              </a:solidFill>
              <a:effectLst/>
              <a:latin typeface="+mn-lt"/>
              <a:ea typeface="+mn-ea"/>
              <a:cs typeface="+mn-cs"/>
            </a:rPr>
            <a:t>順に記入した</a:t>
          </a:r>
          <a:r>
            <a:rPr lang="ja-JP" altLang="ja-JP" sz="1100">
              <a:solidFill>
                <a:schemeClr val="lt1"/>
              </a:solidFill>
              <a:effectLst/>
              <a:latin typeface="+mn-lt"/>
              <a:ea typeface="+mn-ea"/>
              <a:cs typeface="+mn-cs"/>
            </a:rPr>
            <a:t>結果</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10</a:t>
          </a:r>
          <a:r>
            <a:rPr lang="ja-JP" altLang="ja-JP" sz="1100">
              <a:solidFill>
                <a:schemeClr val="lt1"/>
              </a:solidFill>
              <a:effectLst/>
              <a:latin typeface="+mn-lt"/>
              <a:ea typeface="+mn-ea"/>
              <a:cs typeface="+mn-cs"/>
            </a:rPr>
            <a:t>単位まで達し</a:t>
          </a:r>
          <a:r>
            <a:rPr lang="ja-JP" altLang="en-US" sz="1100">
              <a:solidFill>
                <a:schemeClr val="lt1"/>
              </a:solidFill>
              <a:effectLst/>
              <a:latin typeface="+mn-lt"/>
              <a:ea typeface="+mn-ea"/>
              <a:cs typeface="+mn-cs"/>
            </a:rPr>
            <a:t>、次</a:t>
          </a:r>
          <a:r>
            <a:rPr lang="ja-JP" altLang="ja-JP" sz="1100">
              <a:solidFill>
                <a:schemeClr val="lt1"/>
              </a:solidFill>
              <a:effectLst/>
              <a:latin typeface="+mn-lt"/>
              <a:ea typeface="+mn-ea"/>
              <a:cs typeface="+mn-cs"/>
            </a:rPr>
            <a:t>に</a:t>
          </a:r>
          <a:r>
            <a:rPr lang="en-US" altLang="ja-JP" sz="1100">
              <a:solidFill>
                <a:schemeClr val="lt1"/>
              </a:solidFill>
              <a:effectLst/>
              <a:latin typeface="+mn-lt"/>
              <a:ea typeface="+mn-ea"/>
              <a:cs typeface="+mn-cs"/>
            </a:rPr>
            <a:t>2</a:t>
          </a:r>
          <a:r>
            <a:rPr lang="ja-JP" altLang="ja-JP" sz="1100">
              <a:solidFill>
                <a:schemeClr val="lt1"/>
              </a:solidFill>
              <a:effectLst/>
              <a:latin typeface="+mn-lt"/>
              <a:ea typeface="+mn-ea"/>
              <a:cs typeface="+mn-cs"/>
            </a:rPr>
            <a:t>単位科目が</a:t>
          </a:r>
          <a:r>
            <a:rPr lang="ja-JP" altLang="en-US" sz="1100">
              <a:solidFill>
                <a:schemeClr val="lt1"/>
              </a:solidFill>
              <a:effectLst/>
              <a:latin typeface="+mn-lt"/>
              <a:ea typeface="+mn-ea"/>
              <a:cs typeface="+mn-cs"/>
            </a:rPr>
            <a:t>来る</a:t>
          </a:r>
          <a:r>
            <a:rPr lang="ja-JP" altLang="ja-JP" sz="1100">
              <a:solidFill>
                <a:schemeClr val="lt1"/>
              </a:solidFill>
              <a:effectLst/>
              <a:latin typeface="+mn-lt"/>
              <a:ea typeface="+mn-ea"/>
              <a:cs typeface="+mn-cs"/>
            </a:rPr>
            <a:t>場合</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その科目は</a:t>
          </a:r>
          <a:r>
            <a:rPr lang="en-US"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単位と</a:t>
          </a:r>
          <a:r>
            <a:rPr lang="ja-JP" altLang="en-US" sz="1100">
              <a:solidFill>
                <a:schemeClr val="lt1"/>
              </a:solidFill>
              <a:effectLst/>
              <a:latin typeface="+mn-lt"/>
              <a:ea typeface="+mn-ea"/>
              <a:cs typeface="+mn-cs"/>
            </a:rPr>
            <a:t>して入力して下さい。</a:t>
          </a:r>
          <a:endParaRPr lang="en-US" altLang="ja-JP" sz="1100">
            <a:solidFill>
              <a:schemeClr val="lt1"/>
            </a:solidFill>
            <a:effectLst/>
            <a:latin typeface="+mn-lt"/>
            <a:ea typeface="+mn-ea"/>
            <a:cs typeface="+mn-cs"/>
          </a:endParaRPr>
        </a:p>
        <a:p>
          <a:br>
            <a:rPr lang="en-US" altLang="ja-JP" sz="1100">
              <a:solidFill>
                <a:schemeClr val="lt1"/>
              </a:solidFill>
              <a:effectLst/>
              <a:latin typeface="+mn-lt"/>
              <a:ea typeface="+mn-ea"/>
              <a:cs typeface="+mn-cs"/>
            </a:rPr>
          </a:br>
          <a:r>
            <a:rPr lang="ja-JP" altLang="ja-JP" sz="1100">
              <a:solidFill>
                <a:schemeClr val="lt1"/>
              </a:solidFill>
              <a:effectLst/>
              <a:latin typeface="+mn-lt"/>
              <a:ea typeface="+mn-ea"/>
              <a:cs typeface="+mn-cs"/>
            </a:rPr>
            <a:t>例：</a:t>
          </a:r>
          <a:r>
            <a:rPr lang="en-US" altLang="ja-JP" sz="1100">
              <a:solidFill>
                <a:schemeClr val="lt1"/>
              </a:solidFill>
              <a:effectLst/>
              <a:latin typeface="+mn-lt"/>
              <a:ea typeface="+mn-ea"/>
              <a:cs typeface="+mn-cs"/>
            </a:rPr>
            <a:t>100</a:t>
          </a:r>
          <a:r>
            <a:rPr lang="ja-JP" altLang="ja-JP" sz="1100">
              <a:solidFill>
                <a:schemeClr val="lt1"/>
              </a:solidFill>
              <a:effectLst/>
              <a:latin typeface="+mn-lt"/>
              <a:ea typeface="+mn-ea"/>
              <a:cs typeface="+mn-cs"/>
            </a:rPr>
            <a:t>点を</a:t>
          </a:r>
          <a:r>
            <a:rPr lang="en-US" altLang="ja-JP" sz="1100">
              <a:solidFill>
                <a:schemeClr val="lt1"/>
              </a:solidFill>
              <a:effectLst/>
              <a:latin typeface="+mn-lt"/>
              <a:ea typeface="+mn-ea"/>
              <a:cs typeface="+mn-cs"/>
            </a:rPr>
            <a:t>10</a:t>
          </a:r>
          <a:r>
            <a:rPr lang="ja-JP" altLang="ja-JP" sz="1100">
              <a:solidFill>
                <a:schemeClr val="lt1"/>
              </a:solidFill>
              <a:effectLst/>
              <a:latin typeface="+mn-lt"/>
              <a:ea typeface="+mn-ea"/>
              <a:cs typeface="+mn-cs"/>
            </a:rPr>
            <a:t>単位分取得し</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次に</a:t>
          </a:r>
          <a:r>
            <a:rPr lang="en-US" altLang="ja-JP" sz="1100">
              <a:solidFill>
                <a:schemeClr val="lt1"/>
              </a:solidFill>
              <a:effectLst/>
              <a:latin typeface="+mn-lt"/>
              <a:ea typeface="+mn-ea"/>
              <a:cs typeface="+mn-cs"/>
            </a:rPr>
            <a:t>60</a:t>
          </a:r>
          <a:r>
            <a:rPr lang="ja-JP" altLang="ja-JP" sz="1100">
              <a:solidFill>
                <a:schemeClr val="lt1"/>
              </a:solidFill>
              <a:effectLst/>
              <a:latin typeface="+mn-lt"/>
              <a:ea typeface="+mn-ea"/>
              <a:cs typeface="+mn-cs"/>
            </a:rPr>
            <a:t>点</a:t>
          </a:r>
          <a:r>
            <a:rPr lang="ja-JP" altLang="en-US" sz="1100">
              <a:solidFill>
                <a:schemeClr val="lt1"/>
              </a:solidFill>
              <a:effectLst/>
              <a:latin typeface="+mn-lt"/>
              <a:ea typeface="+mn-ea"/>
              <a:cs typeface="+mn-cs"/>
            </a:rPr>
            <a:t>の</a:t>
          </a:r>
          <a:r>
            <a:rPr lang="en-US" altLang="ja-JP" sz="1100">
              <a:solidFill>
                <a:schemeClr val="lt1"/>
              </a:solidFill>
              <a:effectLst/>
              <a:latin typeface="+mn-lt"/>
              <a:ea typeface="+mn-ea"/>
              <a:cs typeface="+mn-cs"/>
            </a:rPr>
            <a:t>2</a:t>
          </a:r>
          <a:r>
            <a:rPr lang="ja-JP" altLang="ja-JP" sz="1100">
              <a:solidFill>
                <a:schemeClr val="lt1"/>
              </a:solidFill>
              <a:effectLst/>
              <a:latin typeface="+mn-lt"/>
              <a:ea typeface="+mn-ea"/>
              <a:cs typeface="+mn-cs"/>
            </a:rPr>
            <a:t>単位</a:t>
          </a:r>
          <a:r>
            <a:rPr lang="ja-JP" altLang="en-US" sz="1100">
              <a:solidFill>
                <a:schemeClr val="lt1"/>
              </a:solidFill>
              <a:effectLst/>
              <a:latin typeface="+mn-lt"/>
              <a:ea typeface="+mn-ea"/>
              <a:cs typeface="+mn-cs"/>
            </a:rPr>
            <a:t>科目を</a:t>
          </a:r>
          <a:r>
            <a:rPr lang="ja-JP" altLang="ja-JP" sz="1100">
              <a:solidFill>
                <a:schemeClr val="lt1"/>
              </a:solidFill>
              <a:effectLst/>
              <a:latin typeface="+mn-lt"/>
              <a:ea typeface="+mn-ea"/>
              <a:cs typeface="+mn-cs"/>
            </a:rPr>
            <a:t>取得した場合</a:t>
          </a:r>
          <a:r>
            <a:rPr lang="ja-JP" altLang="en-US" sz="1100">
              <a:solidFill>
                <a:schemeClr val="lt1"/>
              </a:solidFill>
              <a:effectLst/>
              <a:latin typeface="+mn-lt"/>
              <a:ea typeface="+mn-ea"/>
              <a:cs typeface="+mn-cs"/>
            </a:rPr>
            <a:t>、</a:t>
          </a:r>
          <a:endParaRPr lang="en-US" altLang="ja-JP" sz="1100">
            <a:solidFill>
              <a:schemeClr val="lt1"/>
            </a:solidFill>
            <a:effectLst/>
            <a:latin typeface="+mn-lt"/>
            <a:ea typeface="+mn-ea"/>
            <a:cs typeface="+mn-cs"/>
          </a:endParaRPr>
        </a:p>
        <a:p>
          <a:r>
            <a:rPr lang="en-US" altLang="ja-JP" sz="1100">
              <a:solidFill>
                <a:schemeClr val="lt1"/>
              </a:solidFill>
              <a:effectLst/>
              <a:latin typeface="+mn-lt"/>
              <a:ea typeface="+mn-ea"/>
              <a:cs typeface="+mn-cs"/>
            </a:rPr>
            <a:t>100</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10</a:t>
          </a:r>
          <a:r>
            <a:rPr lang="ja-JP" altLang="ja-JP" sz="1100">
              <a:solidFill>
                <a:schemeClr val="lt1"/>
              </a:solidFill>
              <a:effectLst/>
              <a:latin typeface="+mn-lt"/>
              <a:ea typeface="+mn-ea"/>
              <a:cs typeface="+mn-cs"/>
            </a:rPr>
            <a:t>　</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　</a:t>
          </a:r>
          <a:r>
            <a:rPr lang="en-US" altLang="ja-JP" sz="1100">
              <a:solidFill>
                <a:schemeClr val="lt1"/>
              </a:solidFill>
              <a:effectLst/>
              <a:latin typeface="+mn-lt"/>
              <a:ea typeface="+mn-ea"/>
              <a:cs typeface="+mn-cs"/>
            </a:rPr>
            <a:t>60</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　＝　</a:t>
          </a:r>
          <a:r>
            <a:rPr lang="en-US" altLang="ja-JP" sz="1100">
              <a:solidFill>
                <a:schemeClr val="lt1"/>
              </a:solidFill>
              <a:effectLst/>
              <a:latin typeface="+mn-lt"/>
              <a:ea typeface="+mn-ea"/>
              <a:cs typeface="+mn-cs"/>
            </a:rPr>
            <a:t>1060</a:t>
          </a:r>
          <a:r>
            <a:rPr lang="ja-JP" altLang="ja-JP" sz="1100">
              <a:solidFill>
                <a:schemeClr val="lt1"/>
              </a:solidFill>
              <a:effectLst/>
              <a:latin typeface="+mn-lt"/>
              <a:ea typeface="+mn-ea"/>
              <a:cs typeface="+mn-cs"/>
            </a:rPr>
            <a:t>点とな</a:t>
          </a:r>
          <a:r>
            <a:rPr lang="ja-JP" altLang="en-US" sz="1100">
              <a:solidFill>
                <a:schemeClr val="lt1"/>
              </a:solidFill>
              <a:effectLst/>
              <a:latin typeface="+mn-lt"/>
              <a:ea typeface="+mn-ea"/>
              <a:cs typeface="+mn-cs"/>
            </a:rPr>
            <a:t>ります。</a:t>
          </a:r>
          <a:br>
            <a:rPr lang="en-US" altLang="ja-JP" sz="1100">
              <a:solidFill>
                <a:schemeClr val="lt1"/>
              </a:solidFill>
              <a:effectLst/>
              <a:latin typeface="+mn-lt"/>
              <a:ea typeface="+mn-ea"/>
              <a:cs typeface="+mn-cs"/>
            </a:rPr>
          </a:b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放送大学の科目は、コース長が認めた科目について達成度に反映することができます。取得した際は相談して下さい。</a:t>
          </a:r>
          <a:endParaRPr lang="en-US" altLang="ja-JP" sz="1100">
            <a:solidFill>
              <a:schemeClr val="lt1"/>
            </a:solidFill>
            <a:effectLst/>
            <a:latin typeface="+mn-lt"/>
            <a:ea typeface="+mn-ea"/>
            <a:cs typeface="+mn-cs"/>
          </a:endParaRPr>
        </a:p>
      </xdr:txBody>
    </xdr:sp>
    <xdr:clientData/>
  </xdr:twoCellAnchor>
  <xdr:twoCellAnchor>
    <xdr:from>
      <xdr:col>8</xdr:col>
      <xdr:colOff>247650</xdr:colOff>
      <xdr:row>75</xdr:row>
      <xdr:rowOff>133349</xdr:rowOff>
    </xdr:from>
    <xdr:to>
      <xdr:col>10</xdr:col>
      <xdr:colOff>561976</xdr:colOff>
      <xdr:row>82</xdr:row>
      <xdr:rowOff>152400</xdr:rowOff>
    </xdr:to>
    <xdr:sp macro="" textlink="">
      <xdr:nvSpPr>
        <xdr:cNvPr id="23" name="四角形吹き出し 9">
          <a:extLst>
            <a:ext uri="{FF2B5EF4-FFF2-40B4-BE49-F238E27FC236}">
              <a16:creationId xmlns:a16="http://schemas.microsoft.com/office/drawing/2014/main" id="{7D736161-AC2C-47C1-AD61-F92707AA845D}"/>
            </a:ext>
          </a:extLst>
        </xdr:cNvPr>
        <xdr:cNvSpPr/>
      </xdr:nvSpPr>
      <xdr:spPr>
        <a:xfrm>
          <a:off x="5810250" y="13382624"/>
          <a:ext cx="3305176" cy="1219201"/>
        </a:xfrm>
        <a:prstGeom prst="wedgeRectCallout">
          <a:avLst>
            <a:gd name="adj1" fmla="val -73140"/>
            <a:gd name="adj2" fmla="val -36125"/>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「構造化プログラミング」と「</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言語入門」の両方の単位を取得した場合、「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言語入門」のみを達成度に反映することができます。</a:t>
          </a:r>
        </a:p>
        <a:p>
          <a:r>
            <a:rPr kumimoji="1" lang="ja-JP" altLang="en-US" sz="1100">
              <a:solidFill>
                <a:schemeClr val="lt1"/>
              </a:solidFill>
              <a:effectLst/>
              <a:latin typeface="+mn-lt"/>
              <a:ea typeface="+mn-ea"/>
              <a:cs typeface="+mn-cs"/>
            </a:rPr>
            <a:t>この場合、「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言語入門」のみを入力し、「構造化プログラミング」は入力しないで下さい。</a:t>
          </a:r>
          <a:endParaRPr kumimoji="1" lang="en-US" altLang="ja-JP" sz="1100">
            <a:solidFill>
              <a:schemeClr val="lt1"/>
            </a:solidFill>
            <a:effectLst/>
            <a:latin typeface="+mn-lt"/>
            <a:ea typeface="+mn-ea"/>
            <a:cs typeface="+mn-cs"/>
          </a:endParaRPr>
        </a:p>
      </xdr:txBody>
    </xdr:sp>
    <xdr:clientData/>
  </xdr:twoCellAnchor>
  <xdr:twoCellAnchor>
    <xdr:from>
      <xdr:col>8</xdr:col>
      <xdr:colOff>247650</xdr:colOff>
      <xdr:row>95</xdr:row>
      <xdr:rowOff>142874</xdr:rowOff>
    </xdr:from>
    <xdr:to>
      <xdr:col>10</xdr:col>
      <xdr:colOff>561976</xdr:colOff>
      <xdr:row>102</xdr:row>
      <xdr:rowOff>161925</xdr:rowOff>
    </xdr:to>
    <xdr:sp macro="" textlink="">
      <xdr:nvSpPr>
        <xdr:cNvPr id="25" name="四角形吹き出し 9">
          <a:extLst>
            <a:ext uri="{FF2B5EF4-FFF2-40B4-BE49-F238E27FC236}">
              <a16:creationId xmlns:a16="http://schemas.microsoft.com/office/drawing/2014/main" id="{D0E70099-D03B-4EF8-A94E-2EDF8F395FB1}"/>
            </a:ext>
          </a:extLst>
        </xdr:cNvPr>
        <xdr:cNvSpPr/>
      </xdr:nvSpPr>
      <xdr:spPr>
        <a:xfrm>
          <a:off x="5810250" y="16944974"/>
          <a:ext cx="3305176" cy="1219201"/>
        </a:xfrm>
        <a:prstGeom prst="wedgeRectCallout">
          <a:avLst>
            <a:gd name="adj1" fmla="val -73717"/>
            <a:gd name="adj2" fmla="val 30281"/>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「構造化プログラミング」と「</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言語入門」の両方の単位を取得した場合、「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言語入門」のみを達成度に反映することができます。</a:t>
          </a:r>
        </a:p>
        <a:p>
          <a:r>
            <a:rPr kumimoji="1" lang="ja-JP" altLang="en-US" sz="1100">
              <a:solidFill>
                <a:schemeClr val="lt1"/>
              </a:solidFill>
              <a:effectLst/>
              <a:latin typeface="+mn-lt"/>
              <a:ea typeface="+mn-ea"/>
              <a:cs typeface="+mn-cs"/>
            </a:rPr>
            <a:t>この場合、「</a:t>
          </a:r>
          <a:r>
            <a:rPr kumimoji="1" lang="en-US" altLang="ja-JP" sz="1100">
              <a:solidFill>
                <a:schemeClr val="lt1"/>
              </a:solidFill>
              <a:effectLst/>
              <a:latin typeface="+mn-lt"/>
              <a:ea typeface="+mn-ea"/>
              <a:cs typeface="+mn-cs"/>
            </a:rPr>
            <a:t>C</a:t>
          </a:r>
          <a:r>
            <a:rPr kumimoji="1" lang="ja-JP" altLang="en-US" sz="1100">
              <a:solidFill>
                <a:schemeClr val="lt1"/>
              </a:solidFill>
              <a:effectLst/>
              <a:latin typeface="+mn-lt"/>
              <a:ea typeface="+mn-ea"/>
              <a:cs typeface="+mn-cs"/>
            </a:rPr>
            <a:t>言語入門」のみを入力し、「構造化プログラミング」は入力しないで下さい。</a:t>
          </a:r>
          <a:endParaRPr kumimoji="1" lang="en-US" altLang="ja-JP" sz="1100">
            <a:solidFill>
              <a:schemeClr val="lt1"/>
            </a:solidFill>
            <a:effectLst/>
            <a:latin typeface="+mn-lt"/>
            <a:ea typeface="+mn-ea"/>
            <a:cs typeface="+mn-cs"/>
          </a:endParaRPr>
        </a:p>
      </xdr:txBody>
    </xdr:sp>
    <xdr:clientData/>
  </xdr:twoCellAnchor>
  <xdr:twoCellAnchor>
    <xdr:from>
      <xdr:col>8</xdr:col>
      <xdr:colOff>247650</xdr:colOff>
      <xdr:row>103</xdr:row>
      <xdr:rowOff>171449</xdr:rowOff>
    </xdr:from>
    <xdr:to>
      <xdr:col>10</xdr:col>
      <xdr:colOff>561976</xdr:colOff>
      <xdr:row>113</xdr:row>
      <xdr:rowOff>133350</xdr:rowOff>
    </xdr:to>
    <xdr:sp macro="" textlink="">
      <xdr:nvSpPr>
        <xdr:cNvPr id="10" name="四角形吹き出し 9">
          <a:extLst>
            <a:ext uri="{FF2B5EF4-FFF2-40B4-BE49-F238E27FC236}">
              <a16:creationId xmlns:a16="http://schemas.microsoft.com/office/drawing/2014/main" id="{0DC44CD9-075A-4E15-9C21-7DEE10BDBBA1}"/>
            </a:ext>
          </a:extLst>
        </xdr:cNvPr>
        <xdr:cNvSpPr/>
      </xdr:nvSpPr>
      <xdr:spPr>
        <a:xfrm>
          <a:off x="5810250" y="18345149"/>
          <a:ext cx="3305176" cy="1676401"/>
        </a:xfrm>
        <a:prstGeom prst="wedgeRectCallout">
          <a:avLst>
            <a:gd name="adj1" fmla="val -73140"/>
            <a:gd name="adj2" fmla="val -53170"/>
          </a:avLst>
        </a:prstGeom>
        <a:solidFill>
          <a:schemeClr val="accent4">
            <a:lumMod val="75000"/>
          </a:schemeClr>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r>
            <a:rPr kumimoji="1" lang="ja-JP" altLang="en-US" sz="1100">
              <a:solidFill>
                <a:schemeClr val="lt1"/>
              </a:solidFill>
              <a:effectLst/>
              <a:latin typeface="+mn-lt"/>
              <a:ea typeface="+mn-ea"/>
              <a:cs typeface="+mn-cs"/>
            </a:rPr>
            <a:t>シーケンス制御は知能システム学コースで開講されますが、機械工学コースの学生も受講できます（他コース科目を受講するための届けを出してください）。</a:t>
          </a:r>
        </a:p>
        <a:p>
          <a:endParaRPr kumimoji="1" lang="ja-JP" altLang="en-US"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機械工学コースの学生が受講した場合でも、達成度表にはシーケンス制御の欄に記入して下さい（他コース科目の欄には記入しないで下さい）。</a:t>
          </a:r>
          <a:endParaRPr kumimoji="1" lang="en-US"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H11"/>
  <sheetViews>
    <sheetView showGridLines="0" tabSelected="1" workbookViewId="0">
      <selection activeCell="C4" sqref="C4"/>
    </sheetView>
  </sheetViews>
  <sheetFormatPr defaultRowHeight="13.5" x14ac:dyDescent="0.15"/>
  <cols>
    <col min="3" max="3" width="14" customWidth="1"/>
  </cols>
  <sheetData>
    <row r="1" spans="2:8" ht="27" customHeight="1" x14ac:dyDescent="0.15">
      <c r="B1" s="170" t="s">
        <v>322</v>
      </c>
      <c r="C1" s="170"/>
      <c r="D1" s="170"/>
      <c r="E1" s="170"/>
      <c r="F1" s="170"/>
      <c r="G1" s="170"/>
      <c r="H1" s="170"/>
    </row>
    <row r="3" spans="2:8" ht="14.25" thickBot="1" x14ac:dyDescent="0.2"/>
    <row r="4" spans="2:8" ht="21.75" customHeight="1" thickBot="1" x14ac:dyDescent="0.2">
      <c r="B4" s="16"/>
      <c r="C4" s="21"/>
      <c r="D4" t="s">
        <v>95</v>
      </c>
    </row>
    <row r="5" spans="2:8" ht="22.5" customHeight="1" thickBot="1" x14ac:dyDescent="0.2">
      <c r="B5" s="16" t="s">
        <v>94</v>
      </c>
      <c r="C5" s="21"/>
    </row>
    <row r="6" spans="2:8" ht="14.25" thickBot="1" x14ac:dyDescent="0.2"/>
    <row r="7" spans="2:8" ht="23.25" customHeight="1" thickBot="1" x14ac:dyDescent="0.2">
      <c r="B7" s="16" t="s">
        <v>51</v>
      </c>
      <c r="C7" s="167"/>
      <c r="D7" s="168"/>
      <c r="E7" s="169"/>
    </row>
    <row r="11" spans="2:8" x14ac:dyDescent="0.15">
      <c r="C11" t="s">
        <v>369</v>
      </c>
    </row>
  </sheetData>
  <sheetProtection sheet="1" objects="1" scenarios="1"/>
  <protectedRanges>
    <protectedRange sqref="C7" name="範囲2"/>
    <protectedRange sqref="C4:C5" name="範囲1"/>
  </protectedRanges>
  <mergeCells count="2">
    <mergeCell ref="C7:E7"/>
    <mergeCell ref="B1:H1"/>
  </mergeCells>
  <phoneticPr fontId="3"/>
  <printOptions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52"/>
  <sheetViews>
    <sheetView showGridLines="0" zoomScale="85" zoomScaleNormal="85" workbookViewId="0">
      <pane xSplit="2" ySplit="3" topLeftCell="C4" activePane="bottomRight" state="frozen"/>
      <selection pane="topRight" activeCell="D1" sqref="D1"/>
      <selection pane="bottomLeft" activeCell="A4" sqref="A4"/>
      <selection pane="bottomRight" activeCell="L1" sqref="L1:M1"/>
    </sheetView>
  </sheetViews>
  <sheetFormatPr defaultColWidth="9" defaultRowHeight="13.5" x14ac:dyDescent="0.15"/>
  <cols>
    <col min="1" max="1" width="15.375" style="7" customWidth="1"/>
    <col min="2" max="2" width="21.375" style="7" customWidth="1"/>
    <col min="3" max="3" width="33.75" style="2" customWidth="1"/>
    <col min="4" max="5" width="5" style="8" customWidth="1"/>
    <col min="6" max="6" width="6.125" customWidth="1"/>
    <col min="7" max="8" width="5" customWidth="1"/>
    <col min="9" max="9" width="6.75" customWidth="1"/>
    <col min="10" max="10" width="6.75" style="9" customWidth="1"/>
    <col min="11" max="11" width="6.75" customWidth="1"/>
    <col min="12" max="13" width="6.75" style="7" customWidth="1"/>
    <col min="14" max="14" width="26.375" style="2" customWidth="1"/>
  </cols>
  <sheetData>
    <row r="1" spans="1:14" ht="22.5" customHeight="1" x14ac:dyDescent="0.15">
      <c r="A1" s="221" t="str">
        <f>CONCATENATE("学生番号：",表紙!C5,"，氏名：",表紙!C7,"，",表紙!C4,"年入学")</f>
        <v>学生番号：，氏名：，年入学</v>
      </c>
      <c r="B1" s="221"/>
      <c r="C1" s="221"/>
      <c r="D1" s="3"/>
      <c r="E1" s="3"/>
      <c r="F1" s="4"/>
      <c r="G1" s="4"/>
      <c r="H1" s="4"/>
      <c r="I1" s="4"/>
      <c r="J1" s="5"/>
      <c r="K1" s="4" t="s">
        <v>52</v>
      </c>
      <c r="L1" s="222">
        <f>SUM(M4:M151)</f>
        <v>0</v>
      </c>
      <c r="M1" s="222"/>
      <c r="N1" s="74"/>
    </row>
    <row r="2" spans="1:14" ht="19.5" customHeight="1" x14ac:dyDescent="0.15">
      <c r="A2" s="209" t="s">
        <v>335</v>
      </c>
      <c r="B2" s="209" t="s">
        <v>336</v>
      </c>
      <c r="C2" s="209" t="s">
        <v>39</v>
      </c>
      <c r="D2" s="211" t="s">
        <v>337</v>
      </c>
      <c r="E2" s="212"/>
      <c r="F2" s="209" t="s">
        <v>2</v>
      </c>
      <c r="G2" s="211" t="s">
        <v>338</v>
      </c>
      <c r="H2" s="212"/>
      <c r="I2" s="209" t="s">
        <v>46</v>
      </c>
      <c r="J2" s="209" t="s">
        <v>47</v>
      </c>
      <c r="K2" s="209" t="s">
        <v>48</v>
      </c>
      <c r="L2" s="209" t="s">
        <v>50</v>
      </c>
      <c r="M2" s="209" t="s">
        <v>49</v>
      </c>
      <c r="N2" s="207" t="s">
        <v>286</v>
      </c>
    </row>
    <row r="3" spans="1:14" ht="19.5" customHeight="1" x14ac:dyDescent="0.15">
      <c r="A3" s="210"/>
      <c r="B3" s="210"/>
      <c r="C3" s="210"/>
      <c r="D3" s="6" t="s">
        <v>331</v>
      </c>
      <c r="E3" s="6" t="s">
        <v>332</v>
      </c>
      <c r="F3" s="210"/>
      <c r="G3" s="88" t="s">
        <v>331</v>
      </c>
      <c r="H3" s="88" t="s">
        <v>334</v>
      </c>
      <c r="I3" s="210"/>
      <c r="J3" s="210"/>
      <c r="K3" s="210"/>
      <c r="L3" s="210"/>
      <c r="M3" s="210"/>
      <c r="N3" s="208"/>
    </row>
    <row r="4" spans="1:14" ht="28.5" customHeight="1" x14ac:dyDescent="0.15">
      <c r="A4" s="171" t="s">
        <v>143</v>
      </c>
      <c r="B4" s="171" t="s">
        <v>108</v>
      </c>
      <c r="C4" s="89" t="s">
        <v>128</v>
      </c>
      <c r="D4" s="181"/>
      <c r="E4" s="182"/>
      <c r="F4" s="90">
        <v>1</v>
      </c>
      <c r="G4" s="181"/>
      <c r="H4" s="182"/>
      <c r="I4" s="108">
        <f>成績!F8</f>
        <v>0</v>
      </c>
      <c r="J4" s="130">
        <v>1</v>
      </c>
      <c r="K4" s="108">
        <f t="shared" ref="K4:K12" si="0">I4*F4*J4</f>
        <v>0</v>
      </c>
      <c r="L4" s="213">
        <f>SUM(K4:K14)</f>
        <v>0</v>
      </c>
      <c r="M4" s="213">
        <f>SUM(L4:L17)</f>
        <v>0</v>
      </c>
      <c r="N4" s="171" t="s">
        <v>348</v>
      </c>
    </row>
    <row r="5" spans="1:14" ht="28.5" customHeight="1" x14ac:dyDescent="0.15">
      <c r="A5" s="172"/>
      <c r="B5" s="172"/>
      <c r="C5" s="91" t="s">
        <v>129</v>
      </c>
      <c r="D5" s="179"/>
      <c r="E5" s="180"/>
      <c r="F5" s="92">
        <v>1</v>
      </c>
      <c r="G5" s="179"/>
      <c r="H5" s="180"/>
      <c r="I5" s="93">
        <f>成績!F9</f>
        <v>0</v>
      </c>
      <c r="J5" s="94">
        <v>1</v>
      </c>
      <c r="K5" s="93">
        <f t="shared" si="0"/>
        <v>0</v>
      </c>
      <c r="L5" s="174"/>
      <c r="M5" s="174"/>
      <c r="N5" s="172"/>
    </row>
    <row r="6" spans="1:14" ht="28.5" customHeight="1" x14ac:dyDescent="0.15">
      <c r="A6" s="172"/>
      <c r="B6" s="172"/>
      <c r="C6" s="91" t="s">
        <v>147</v>
      </c>
      <c r="D6" s="179"/>
      <c r="E6" s="180"/>
      <c r="F6" s="92">
        <v>1</v>
      </c>
      <c r="G6" s="179"/>
      <c r="H6" s="180"/>
      <c r="I6" s="93">
        <f>成績!F10</f>
        <v>0</v>
      </c>
      <c r="J6" s="94">
        <v>1</v>
      </c>
      <c r="K6" s="93">
        <f t="shared" si="0"/>
        <v>0</v>
      </c>
      <c r="L6" s="174"/>
      <c r="M6" s="174"/>
      <c r="N6" s="172"/>
    </row>
    <row r="7" spans="1:14" ht="28.5" customHeight="1" x14ac:dyDescent="0.15">
      <c r="A7" s="172"/>
      <c r="B7" s="172"/>
      <c r="C7" s="91" t="s">
        <v>146</v>
      </c>
      <c r="D7" s="179"/>
      <c r="E7" s="180"/>
      <c r="F7" s="93">
        <v>1</v>
      </c>
      <c r="G7" s="177"/>
      <c r="H7" s="178"/>
      <c r="I7" s="93">
        <f>成績!F11</f>
        <v>0</v>
      </c>
      <c r="J7" s="94">
        <v>1</v>
      </c>
      <c r="K7" s="93">
        <f t="shared" si="0"/>
        <v>0</v>
      </c>
      <c r="L7" s="174"/>
      <c r="M7" s="174"/>
      <c r="N7" s="172"/>
    </row>
    <row r="8" spans="1:14" ht="28.5" customHeight="1" x14ac:dyDescent="0.15">
      <c r="A8" s="172"/>
      <c r="B8" s="172"/>
      <c r="C8" s="91" t="s">
        <v>291</v>
      </c>
      <c r="D8" s="179" t="s">
        <v>97</v>
      </c>
      <c r="E8" s="180"/>
      <c r="F8" s="93">
        <v>1</v>
      </c>
      <c r="G8" s="177" t="s">
        <v>340</v>
      </c>
      <c r="H8" s="178"/>
      <c r="I8" s="93">
        <f>成績!F7</f>
        <v>0</v>
      </c>
      <c r="J8" s="94">
        <v>1</v>
      </c>
      <c r="K8" s="93">
        <f t="shared" si="0"/>
        <v>0</v>
      </c>
      <c r="L8" s="174"/>
      <c r="M8" s="174"/>
      <c r="N8" s="172"/>
    </row>
    <row r="9" spans="1:14" ht="28.5" customHeight="1" x14ac:dyDescent="0.15">
      <c r="A9" s="172"/>
      <c r="B9" s="172"/>
      <c r="C9" s="91" t="s">
        <v>111</v>
      </c>
      <c r="D9" s="179" t="s">
        <v>1</v>
      </c>
      <c r="E9" s="180"/>
      <c r="F9" s="93">
        <v>2</v>
      </c>
      <c r="G9" s="177" t="s">
        <v>340</v>
      </c>
      <c r="H9" s="178"/>
      <c r="I9" s="93">
        <f>成績!F6</f>
        <v>0</v>
      </c>
      <c r="J9" s="94">
        <v>1</v>
      </c>
      <c r="K9" s="93">
        <f t="shared" si="0"/>
        <v>0</v>
      </c>
      <c r="L9" s="174"/>
      <c r="M9" s="174"/>
      <c r="N9" s="172"/>
    </row>
    <row r="10" spans="1:14" ht="28.5" customHeight="1" x14ac:dyDescent="0.15">
      <c r="A10" s="172"/>
      <c r="B10" s="172"/>
      <c r="C10" s="91" t="s">
        <v>132</v>
      </c>
      <c r="D10" s="179" t="s">
        <v>1</v>
      </c>
      <c r="E10" s="180"/>
      <c r="F10" s="93">
        <v>1</v>
      </c>
      <c r="G10" s="177" t="s">
        <v>187</v>
      </c>
      <c r="H10" s="178"/>
      <c r="I10" s="93">
        <f>成績!F31</f>
        <v>0</v>
      </c>
      <c r="J10" s="94">
        <v>1</v>
      </c>
      <c r="K10" s="93">
        <f t="shared" si="0"/>
        <v>0</v>
      </c>
      <c r="L10" s="174"/>
      <c r="M10" s="174"/>
      <c r="N10" s="172"/>
    </row>
    <row r="11" spans="1:14" ht="28.5" customHeight="1" x14ac:dyDescent="0.15">
      <c r="A11" s="172"/>
      <c r="B11" s="172"/>
      <c r="C11" s="91" t="s">
        <v>134</v>
      </c>
      <c r="D11" s="179" t="s">
        <v>1</v>
      </c>
      <c r="E11" s="180"/>
      <c r="F11" s="93">
        <v>1</v>
      </c>
      <c r="G11" s="177" t="s">
        <v>216</v>
      </c>
      <c r="H11" s="178"/>
      <c r="I11" s="93">
        <f>成績!F30</f>
        <v>0</v>
      </c>
      <c r="J11" s="94">
        <v>1</v>
      </c>
      <c r="K11" s="93">
        <f t="shared" si="0"/>
        <v>0</v>
      </c>
      <c r="L11" s="174"/>
      <c r="M11" s="174"/>
      <c r="N11" s="172"/>
    </row>
    <row r="12" spans="1:14" ht="28.5" customHeight="1" x14ac:dyDescent="0.15">
      <c r="A12" s="172"/>
      <c r="B12" s="172"/>
      <c r="C12" s="91" t="s">
        <v>186</v>
      </c>
      <c r="D12" s="179" t="s">
        <v>1</v>
      </c>
      <c r="E12" s="180"/>
      <c r="F12" s="93">
        <v>1</v>
      </c>
      <c r="G12" s="177" t="s">
        <v>187</v>
      </c>
      <c r="H12" s="178"/>
      <c r="I12" s="93">
        <f>成績!F55</f>
        <v>0</v>
      </c>
      <c r="J12" s="94">
        <v>1</v>
      </c>
      <c r="K12" s="93">
        <f t="shared" si="0"/>
        <v>0</v>
      </c>
      <c r="L12" s="174"/>
      <c r="M12" s="174"/>
      <c r="N12" s="172"/>
    </row>
    <row r="13" spans="1:14" ht="28.5" customHeight="1" x14ac:dyDescent="0.15">
      <c r="A13" s="172"/>
      <c r="B13" s="172"/>
      <c r="C13" s="91" t="s">
        <v>267</v>
      </c>
      <c r="D13" s="179" t="s">
        <v>53</v>
      </c>
      <c r="E13" s="180"/>
      <c r="F13" s="95" t="s">
        <v>313</v>
      </c>
      <c r="G13" s="185"/>
      <c r="H13" s="186"/>
      <c r="I13" s="93">
        <f t="array" ref="I13">SUM(IF(成績!D$12:D$22="教員免許に関する科目",1,0)*成績!F$12:F$22*成績!G$12:G$22)</f>
        <v>0</v>
      </c>
      <c r="J13" s="94">
        <v>1</v>
      </c>
      <c r="K13" s="93">
        <f>I13*J13</f>
        <v>0</v>
      </c>
      <c r="L13" s="174"/>
      <c r="M13" s="174"/>
      <c r="N13" s="172"/>
    </row>
    <row r="14" spans="1:14" ht="28.5" customHeight="1" x14ac:dyDescent="0.15">
      <c r="A14" s="172"/>
      <c r="B14" s="172"/>
      <c r="C14" s="96" t="s">
        <v>347</v>
      </c>
      <c r="D14" s="204" t="s">
        <v>53</v>
      </c>
      <c r="E14" s="205"/>
      <c r="F14" s="97" t="s">
        <v>313</v>
      </c>
      <c r="G14" s="183"/>
      <c r="H14" s="184"/>
      <c r="I14" s="106">
        <f t="array" ref="I14">SUM(IF(成績!D$12:D$22="放送大学（人文・社会系）",1,0)*成績!F$12:F$22*成績!G$12:G$22)</f>
        <v>0</v>
      </c>
      <c r="J14" s="98">
        <v>1</v>
      </c>
      <c r="K14" s="106">
        <f>I14*J14</f>
        <v>0</v>
      </c>
      <c r="L14" s="174"/>
      <c r="M14" s="174"/>
      <c r="N14" s="172"/>
    </row>
    <row r="15" spans="1:14" ht="28.5" customHeight="1" x14ac:dyDescent="0.15">
      <c r="A15" s="172"/>
      <c r="B15" s="171" t="s">
        <v>3</v>
      </c>
      <c r="C15" s="89" t="s">
        <v>181</v>
      </c>
      <c r="D15" s="181" t="s">
        <v>1</v>
      </c>
      <c r="E15" s="182"/>
      <c r="F15" s="99">
        <v>1</v>
      </c>
      <c r="G15" s="181" t="s">
        <v>105</v>
      </c>
      <c r="H15" s="182"/>
      <c r="I15" s="131">
        <f>成績!F51</f>
        <v>0</v>
      </c>
      <c r="J15" s="131">
        <v>1</v>
      </c>
      <c r="K15" s="108">
        <f t="shared" ref="K15:K27" si="1">I15*F15*J15</f>
        <v>0</v>
      </c>
      <c r="L15" s="213">
        <f>SUM(K15:K17)</f>
        <v>0</v>
      </c>
      <c r="M15" s="174"/>
      <c r="N15" s="171"/>
    </row>
    <row r="16" spans="1:14" ht="28.5" customHeight="1" x14ac:dyDescent="0.15">
      <c r="A16" s="172"/>
      <c r="B16" s="172"/>
      <c r="C16" s="100" t="s">
        <v>171</v>
      </c>
      <c r="D16" s="179" t="s">
        <v>0</v>
      </c>
      <c r="E16" s="180"/>
      <c r="F16" s="101">
        <v>1</v>
      </c>
      <c r="G16" s="179" t="s">
        <v>292</v>
      </c>
      <c r="H16" s="180"/>
      <c r="I16" s="104">
        <f>成績!F127</f>
        <v>0</v>
      </c>
      <c r="J16" s="104">
        <v>1.5</v>
      </c>
      <c r="K16" s="93">
        <f t="shared" si="1"/>
        <v>0</v>
      </c>
      <c r="L16" s="174"/>
      <c r="M16" s="174"/>
      <c r="N16" s="172"/>
    </row>
    <row r="17" spans="1:15" ht="28.5" customHeight="1" x14ac:dyDescent="0.15">
      <c r="A17" s="172"/>
      <c r="B17" s="172"/>
      <c r="C17" s="102" t="s">
        <v>165</v>
      </c>
      <c r="D17" s="204" t="s">
        <v>97</v>
      </c>
      <c r="E17" s="205"/>
      <c r="F17" s="103">
        <v>6</v>
      </c>
      <c r="G17" s="204" t="s">
        <v>319</v>
      </c>
      <c r="H17" s="205"/>
      <c r="I17" s="107">
        <f>成績!F140</f>
        <v>0</v>
      </c>
      <c r="J17" s="107">
        <v>0.25</v>
      </c>
      <c r="K17" s="106">
        <f t="shared" si="1"/>
        <v>0</v>
      </c>
      <c r="L17" s="174"/>
      <c r="M17" s="174"/>
      <c r="N17" s="172"/>
    </row>
    <row r="18" spans="1:15" ht="28.5" customHeight="1" x14ac:dyDescent="0.15">
      <c r="A18" s="76" t="s">
        <v>42</v>
      </c>
      <c r="B18" s="216" t="s">
        <v>4</v>
      </c>
      <c r="C18" s="89" t="s">
        <v>180</v>
      </c>
      <c r="D18" s="181" t="s">
        <v>1</v>
      </c>
      <c r="E18" s="182"/>
      <c r="F18" s="90">
        <v>1</v>
      </c>
      <c r="G18" s="181" t="s">
        <v>142</v>
      </c>
      <c r="H18" s="182"/>
      <c r="I18" s="108">
        <f>成績!F50</f>
        <v>0</v>
      </c>
      <c r="J18" s="131">
        <v>1</v>
      </c>
      <c r="K18" s="108">
        <f t="shared" si="1"/>
        <v>0</v>
      </c>
      <c r="L18" s="213">
        <f>SUM(K18:K27)</f>
        <v>0</v>
      </c>
      <c r="M18" s="213">
        <f>SUM(L18:L35)</f>
        <v>0</v>
      </c>
      <c r="N18" s="171"/>
      <c r="O18" s="238"/>
    </row>
    <row r="19" spans="1:15" ht="28.5" customHeight="1" x14ac:dyDescent="0.15">
      <c r="A19" s="75"/>
      <c r="B19" s="217"/>
      <c r="C19" s="91" t="s">
        <v>293</v>
      </c>
      <c r="D19" s="179" t="s">
        <v>97</v>
      </c>
      <c r="E19" s="180"/>
      <c r="F19" s="92">
        <v>2</v>
      </c>
      <c r="G19" s="179" t="s">
        <v>341</v>
      </c>
      <c r="H19" s="180"/>
      <c r="I19" s="104">
        <f>成績!F4</f>
        <v>0</v>
      </c>
      <c r="J19" s="104">
        <v>0.5</v>
      </c>
      <c r="K19" s="93">
        <f t="shared" si="1"/>
        <v>0</v>
      </c>
      <c r="L19" s="174"/>
      <c r="M19" s="174"/>
      <c r="N19" s="172"/>
      <c r="O19" s="238"/>
    </row>
    <row r="20" spans="1:15" ht="28.5" customHeight="1" x14ac:dyDescent="0.15">
      <c r="A20" s="75"/>
      <c r="B20" s="217"/>
      <c r="C20" s="91" t="s">
        <v>151</v>
      </c>
      <c r="D20" s="179" t="s">
        <v>1</v>
      </c>
      <c r="E20" s="180"/>
      <c r="F20" s="92">
        <v>1</v>
      </c>
      <c r="G20" s="177" t="s">
        <v>216</v>
      </c>
      <c r="H20" s="178"/>
      <c r="I20" s="104">
        <f>成績!F34</f>
        <v>0</v>
      </c>
      <c r="J20" s="104">
        <v>1</v>
      </c>
      <c r="K20" s="93">
        <f t="shared" si="1"/>
        <v>0</v>
      </c>
      <c r="L20" s="174"/>
      <c r="M20" s="174"/>
      <c r="N20" s="172"/>
      <c r="O20" s="238"/>
    </row>
    <row r="21" spans="1:15" ht="28.5" customHeight="1" x14ac:dyDescent="0.15">
      <c r="A21" s="75"/>
      <c r="B21" s="217"/>
      <c r="C21" s="91" t="s">
        <v>280</v>
      </c>
      <c r="D21" s="179" t="s">
        <v>1</v>
      </c>
      <c r="E21" s="180"/>
      <c r="F21" s="92">
        <v>1</v>
      </c>
      <c r="G21" s="177" t="s">
        <v>188</v>
      </c>
      <c r="H21" s="178"/>
      <c r="I21" s="104">
        <f>成績!F56</f>
        <v>0</v>
      </c>
      <c r="J21" s="104">
        <v>1</v>
      </c>
      <c r="K21" s="93">
        <f t="shared" si="1"/>
        <v>0</v>
      </c>
      <c r="L21" s="174"/>
      <c r="M21" s="174"/>
      <c r="N21" s="172"/>
      <c r="O21" s="238"/>
    </row>
    <row r="22" spans="1:15" ht="28.5" customHeight="1" x14ac:dyDescent="0.15">
      <c r="A22" s="75"/>
      <c r="B22" s="217"/>
      <c r="C22" s="91" t="s">
        <v>281</v>
      </c>
      <c r="D22" s="179" t="s">
        <v>1</v>
      </c>
      <c r="E22" s="180"/>
      <c r="F22" s="92">
        <v>1</v>
      </c>
      <c r="G22" s="177" t="s">
        <v>189</v>
      </c>
      <c r="H22" s="178"/>
      <c r="I22" s="104">
        <f>成績!F57</f>
        <v>0</v>
      </c>
      <c r="J22" s="104">
        <v>1</v>
      </c>
      <c r="K22" s="93">
        <f t="shared" si="1"/>
        <v>0</v>
      </c>
      <c r="L22" s="174"/>
      <c r="M22" s="174"/>
      <c r="N22" s="172"/>
      <c r="O22" s="238"/>
    </row>
    <row r="23" spans="1:15" ht="28.5" customHeight="1" x14ac:dyDescent="0.15">
      <c r="A23" s="75"/>
      <c r="B23" s="217"/>
      <c r="C23" s="91" t="s">
        <v>124</v>
      </c>
      <c r="D23" s="179" t="s">
        <v>0</v>
      </c>
      <c r="E23" s="180"/>
      <c r="F23" s="92">
        <v>2</v>
      </c>
      <c r="G23" s="179" t="s">
        <v>61</v>
      </c>
      <c r="H23" s="180"/>
      <c r="I23" s="104">
        <f>成績!F119</f>
        <v>0</v>
      </c>
      <c r="J23" s="104">
        <v>1</v>
      </c>
      <c r="K23" s="93">
        <f t="shared" si="1"/>
        <v>0</v>
      </c>
      <c r="L23" s="174"/>
      <c r="M23" s="174"/>
      <c r="N23" s="172"/>
      <c r="O23" s="238"/>
    </row>
    <row r="24" spans="1:15" ht="28.5" customHeight="1" x14ac:dyDescent="0.15">
      <c r="A24" s="73"/>
      <c r="B24" s="217"/>
      <c r="C24" s="91" t="s">
        <v>171</v>
      </c>
      <c r="D24" s="179" t="s">
        <v>0</v>
      </c>
      <c r="E24" s="180"/>
      <c r="F24" s="93">
        <v>1</v>
      </c>
      <c r="G24" s="177" t="s">
        <v>292</v>
      </c>
      <c r="H24" s="178"/>
      <c r="I24" s="104">
        <f>成績!F127</f>
        <v>0</v>
      </c>
      <c r="J24" s="104">
        <v>0.75</v>
      </c>
      <c r="K24" s="93">
        <f t="shared" si="1"/>
        <v>0</v>
      </c>
      <c r="L24" s="174"/>
      <c r="M24" s="174"/>
      <c r="N24" s="172"/>
      <c r="O24" s="238"/>
    </row>
    <row r="25" spans="1:15" ht="28.5" customHeight="1" x14ac:dyDescent="0.15">
      <c r="A25" s="73"/>
      <c r="B25" s="217"/>
      <c r="C25" s="91" t="s">
        <v>5</v>
      </c>
      <c r="D25" s="179" t="s">
        <v>0</v>
      </c>
      <c r="E25" s="180"/>
      <c r="F25" s="93">
        <v>2</v>
      </c>
      <c r="G25" s="177" t="s">
        <v>61</v>
      </c>
      <c r="H25" s="178"/>
      <c r="I25" s="104">
        <f>成績!F121</f>
        <v>0</v>
      </c>
      <c r="J25" s="104">
        <v>0.5</v>
      </c>
      <c r="K25" s="93">
        <f t="shared" si="1"/>
        <v>0</v>
      </c>
      <c r="L25" s="174"/>
      <c r="M25" s="174"/>
      <c r="N25" s="172"/>
      <c r="O25" s="238"/>
    </row>
    <row r="26" spans="1:15" ht="28.5" customHeight="1" x14ac:dyDescent="0.15">
      <c r="A26" s="73"/>
      <c r="B26" s="217"/>
      <c r="C26" s="91" t="s">
        <v>113</v>
      </c>
      <c r="D26" s="179" t="s">
        <v>0</v>
      </c>
      <c r="E26" s="180"/>
      <c r="F26" s="93">
        <v>2</v>
      </c>
      <c r="G26" s="177" t="s">
        <v>367</v>
      </c>
      <c r="H26" s="178"/>
      <c r="I26" s="104">
        <f>成績!F129</f>
        <v>0</v>
      </c>
      <c r="J26" s="104">
        <v>1</v>
      </c>
      <c r="K26" s="93">
        <f t="shared" si="1"/>
        <v>0</v>
      </c>
      <c r="L26" s="174"/>
      <c r="M26" s="174"/>
      <c r="N26" s="172"/>
      <c r="O26" s="238"/>
    </row>
    <row r="27" spans="1:15" ht="28.5" customHeight="1" x14ac:dyDescent="0.15">
      <c r="A27" s="73"/>
      <c r="B27" s="217"/>
      <c r="C27" s="105" t="s">
        <v>172</v>
      </c>
      <c r="D27" s="204" t="s">
        <v>0</v>
      </c>
      <c r="E27" s="205"/>
      <c r="F27" s="106">
        <v>1</v>
      </c>
      <c r="G27" s="214" t="s">
        <v>62</v>
      </c>
      <c r="H27" s="215"/>
      <c r="I27" s="106">
        <f>成績!F131</f>
        <v>0</v>
      </c>
      <c r="J27" s="107">
        <v>1</v>
      </c>
      <c r="K27" s="106">
        <f t="shared" si="1"/>
        <v>0</v>
      </c>
      <c r="L27" s="174"/>
      <c r="M27" s="174"/>
      <c r="N27" s="172"/>
      <c r="O27" s="238"/>
    </row>
    <row r="28" spans="1:15" ht="28.5" customHeight="1" x14ac:dyDescent="0.15">
      <c r="A28" s="73"/>
      <c r="B28" s="216" t="s">
        <v>41</v>
      </c>
      <c r="C28" s="89" t="s">
        <v>266</v>
      </c>
      <c r="D28" s="191"/>
      <c r="E28" s="191"/>
      <c r="F28" s="123" t="s">
        <v>313</v>
      </c>
      <c r="G28" s="203"/>
      <c r="H28" s="203"/>
      <c r="I28" s="108">
        <f t="array" ref="I28">SUM(IF(成績!D$12:D$22="学問分野別",1,0)*成績!F$12:F$22*成績!G$12:G$22)</f>
        <v>0</v>
      </c>
      <c r="J28" s="108">
        <v>1</v>
      </c>
      <c r="K28" s="108">
        <f>I28*J28</f>
        <v>0</v>
      </c>
      <c r="L28" s="213">
        <f>SUM(K28:K33)</f>
        <v>0</v>
      </c>
      <c r="M28" s="174"/>
      <c r="N28" s="171" t="s">
        <v>349</v>
      </c>
      <c r="O28" s="238"/>
    </row>
    <row r="29" spans="1:15" ht="28.5" customHeight="1" x14ac:dyDescent="0.15">
      <c r="A29" s="73"/>
      <c r="B29" s="217"/>
      <c r="C29" s="91" t="s">
        <v>279</v>
      </c>
      <c r="D29" s="190"/>
      <c r="E29" s="190"/>
      <c r="F29" s="95" t="s">
        <v>313</v>
      </c>
      <c r="G29" s="193"/>
      <c r="H29" s="193"/>
      <c r="I29" s="93">
        <f t="array" ref="I29">SUM(IF(成績!D$12:D$22="高年次教養科目",1,0)*成績!F$12:F$22*成績!G$12:G$22)</f>
        <v>0</v>
      </c>
      <c r="J29" s="93">
        <v>1</v>
      </c>
      <c r="K29" s="93">
        <f>I29*J29</f>
        <v>0</v>
      </c>
      <c r="L29" s="174"/>
      <c r="M29" s="174"/>
      <c r="N29" s="172"/>
      <c r="O29" s="238"/>
    </row>
    <row r="30" spans="1:15" ht="28.5" customHeight="1" x14ac:dyDescent="0.15">
      <c r="A30" s="73"/>
      <c r="B30" s="217"/>
      <c r="C30" s="91" t="s">
        <v>179</v>
      </c>
      <c r="D30" s="190" t="s">
        <v>1</v>
      </c>
      <c r="E30" s="190"/>
      <c r="F30" s="93">
        <v>1</v>
      </c>
      <c r="G30" s="187" t="s">
        <v>142</v>
      </c>
      <c r="H30" s="187"/>
      <c r="I30" s="93">
        <f>成績!F49</f>
        <v>0</v>
      </c>
      <c r="J30" s="93">
        <v>1</v>
      </c>
      <c r="K30" s="93">
        <f t="shared" ref="K30:K47" si="2">I30*F30*J30</f>
        <v>0</v>
      </c>
      <c r="L30" s="174"/>
      <c r="M30" s="174"/>
      <c r="N30" s="172"/>
      <c r="O30" s="238"/>
    </row>
    <row r="31" spans="1:15" ht="28.5" customHeight="1" x14ac:dyDescent="0.15">
      <c r="A31" s="73"/>
      <c r="B31" s="217"/>
      <c r="C31" s="91" t="s">
        <v>297</v>
      </c>
      <c r="D31" s="190" t="s">
        <v>97</v>
      </c>
      <c r="E31" s="190"/>
      <c r="F31" s="93">
        <v>2</v>
      </c>
      <c r="G31" s="187" t="s">
        <v>341</v>
      </c>
      <c r="H31" s="187"/>
      <c r="I31" s="93">
        <f>成績!F4</f>
        <v>0</v>
      </c>
      <c r="J31" s="93">
        <v>1</v>
      </c>
      <c r="K31" s="93">
        <f t="shared" si="2"/>
        <v>0</v>
      </c>
      <c r="L31" s="174"/>
      <c r="M31" s="174"/>
      <c r="N31" s="172"/>
      <c r="O31" s="238"/>
    </row>
    <row r="32" spans="1:15" ht="28.5" customHeight="1" x14ac:dyDescent="0.15">
      <c r="A32" s="73"/>
      <c r="B32" s="217"/>
      <c r="C32" s="91" t="s">
        <v>5</v>
      </c>
      <c r="D32" s="190" t="s">
        <v>0</v>
      </c>
      <c r="E32" s="190"/>
      <c r="F32" s="93">
        <v>2</v>
      </c>
      <c r="G32" s="187" t="s">
        <v>61</v>
      </c>
      <c r="H32" s="187"/>
      <c r="I32" s="93">
        <f>成績!F121</f>
        <v>0</v>
      </c>
      <c r="J32" s="93">
        <v>0.5</v>
      </c>
      <c r="K32" s="93">
        <f t="shared" si="2"/>
        <v>0</v>
      </c>
      <c r="L32" s="174"/>
      <c r="M32" s="174"/>
      <c r="N32" s="172"/>
      <c r="O32" s="238"/>
    </row>
    <row r="33" spans="1:14" ht="28.5" customHeight="1" x14ac:dyDescent="0.15">
      <c r="A33" s="73"/>
      <c r="B33" s="227"/>
      <c r="C33" s="96" t="s">
        <v>346</v>
      </c>
      <c r="D33" s="202" t="s">
        <v>53</v>
      </c>
      <c r="E33" s="202"/>
      <c r="F33" s="97" t="s">
        <v>351</v>
      </c>
      <c r="G33" s="196"/>
      <c r="H33" s="196"/>
      <c r="I33" s="106">
        <f>成績!G151*成績!F151</f>
        <v>0</v>
      </c>
      <c r="J33" s="106">
        <v>1</v>
      </c>
      <c r="K33" s="106">
        <f>I33*J33</f>
        <v>0</v>
      </c>
      <c r="L33" s="175"/>
      <c r="M33" s="174"/>
      <c r="N33" s="173"/>
    </row>
    <row r="34" spans="1:14" ht="28.5" customHeight="1" x14ac:dyDescent="0.15">
      <c r="A34" s="73"/>
      <c r="B34" s="172" t="s">
        <v>6</v>
      </c>
      <c r="C34" s="89" t="s">
        <v>182</v>
      </c>
      <c r="D34" s="191" t="s">
        <v>1</v>
      </c>
      <c r="E34" s="191"/>
      <c r="F34" s="108">
        <v>1</v>
      </c>
      <c r="G34" s="176" t="s">
        <v>141</v>
      </c>
      <c r="H34" s="176"/>
      <c r="I34" s="108">
        <f>成績!F45</f>
        <v>0</v>
      </c>
      <c r="J34" s="108">
        <v>1</v>
      </c>
      <c r="K34" s="108">
        <f t="shared" si="2"/>
        <v>0</v>
      </c>
      <c r="L34" s="213">
        <f>SUM(K34:K35)</f>
        <v>0</v>
      </c>
      <c r="M34" s="174"/>
      <c r="N34" s="171"/>
    </row>
    <row r="35" spans="1:14" ht="28.5" customHeight="1" x14ac:dyDescent="0.15">
      <c r="A35" s="73"/>
      <c r="B35" s="172"/>
      <c r="C35" s="102" t="s">
        <v>160</v>
      </c>
      <c r="D35" s="202" t="s">
        <v>1</v>
      </c>
      <c r="E35" s="202"/>
      <c r="F35" s="106">
        <v>6</v>
      </c>
      <c r="G35" s="196" t="s">
        <v>319</v>
      </c>
      <c r="H35" s="196"/>
      <c r="I35" s="106">
        <f>成績!F140</f>
        <v>0</v>
      </c>
      <c r="J35" s="106">
        <v>0.25</v>
      </c>
      <c r="K35" s="106">
        <f t="shared" si="2"/>
        <v>0</v>
      </c>
      <c r="L35" s="175"/>
      <c r="M35" s="174"/>
      <c r="N35" s="172"/>
    </row>
    <row r="36" spans="1:14" ht="28.5" customHeight="1" x14ac:dyDescent="0.15">
      <c r="A36" s="223" t="s">
        <v>304</v>
      </c>
      <c r="B36" s="223" t="s">
        <v>11</v>
      </c>
      <c r="C36" s="109" t="s">
        <v>294</v>
      </c>
      <c r="D36" s="191" t="s">
        <v>1</v>
      </c>
      <c r="E36" s="191"/>
      <c r="F36" s="108">
        <v>2</v>
      </c>
      <c r="G36" s="176" t="s">
        <v>341</v>
      </c>
      <c r="H36" s="176"/>
      <c r="I36" s="108">
        <f>成績!F5</f>
        <v>0</v>
      </c>
      <c r="J36" s="108">
        <v>0.4</v>
      </c>
      <c r="K36" s="108">
        <f t="shared" si="2"/>
        <v>0</v>
      </c>
      <c r="L36" s="242">
        <f>SUM(K36:K45)</f>
        <v>0</v>
      </c>
      <c r="M36" s="213">
        <f>SUM(L36:L85)</f>
        <v>0</v>
      </c>
      <c r="N36" s="237" t="s">
        <v>312</v>
      </c>
    </row>
    <row r="37" spans="1:14" ht="28.5" customHeight="1" x14ac:dyDescent="0.15">
      <c r="A37" s="224"/>
      <c r="B37" s="224"/>
      <c r="C37" s="100" t="s">
        <v>8</v>
      </c>
      <c r="D37" s="190" t="s">
        <v>1</v>
      </c>
      <c r="E37" s="190"/>
      <c r="F37" s="92">
        <v>4</v>
      </c>
      <c r="G37" s="190" t="s">
        <v>341</v>
      </c>
      <c r="H37" s="190"/>
      <c r="I37" s="93">
        <f>成績!F37</f>
        <v>0</v>
      </c>
      <c r="J37" s="93">
        <v>1</v>
      </c>
      <c r="K37" s="93">
        <f t="shared" si="2"/>
        <v>0</v>
      </c>
      <c r="L37" s="243"/>
      <c r="M37" s="174"/>
      <c r="N37" s="237"/>
    </row>
    <row r="38" spans="1:14" ht="28.5" customHeight="1" x14ac:dyDescent="0.15">
      <c r="A38" s="225"/>
      <c r="B38" s="224"/>
      <c r="C38" s="100" t="s">
        <v>7</v>
      </c>
      <c r="D38" s="190" t="s">
        <v>1</v>
      </c>
      <c r="E38" s="190"/>
      <c r="F38" s="93">
        <v>2</v>
      </c>
      <c r="G38" s="187" t="s">
        <v>64</v>
      </c>
      <c r="H38" s="187"/>
      <c r="I38" s="93">
        <f>成績!F38</f>
        <v>0</v>
      </c>
      <c r="J38" s="93">
        <v>1</v>
      </c>
      <c r="K38" s="93">
        <f t="shared" si="2"/>
        <v>0</v>
      </c>
      <c r="L38" s="243"/>
      <c r="M38" s="174"/>
      <c r="N38" s="240"/>
    </row>
    <row r="39" spans="1:14" ht="28.5" customHeight="1" x14ac:dyDescent="0.15">
      <c r="A39" s="225"/>
      <c r="B39" s="224"/>
      <c r="C39" s="100" t="s">
        <v>9</v>
      </c>
      <c r="D39" s="190" t="s">
        <v>1</v>
      </c>
      <c r="E39" s="190"/>
      <c r="F39" s="93">
        <v>2</v>
      </c>
      <c r="G39" s="187" t="s">
        <v>341</v>
      </c>
      <c r="H39" s="187"/>
      <c r="I39" s="93">
        <f>成績!F39</f>
        <v>0</v>
      </c>
      <c r="J39" s="93">
        <v>1</v>
      </c>
      <c r="K39" s="93">
        <f t="shared" si="2"/>
        <v>0</v>
      </c>
      <c r="L39" s="243"/>
      <c r="M39" s="174"/>
      <c r="N39" s="240"/>
    </row>
    <row r="40" spans="1:14" ht="28.5" customHeight="1" x14ac:dyDescent="0.15">
      <c r="A40" s="225"/>
      <c r="B40" s="224"/>
      <c r="C40" s="100" t="s">
        <v>10</v>
      </c>
      <c r="D40" s="190" t="s">
        <v>1</v>
      </c>
      <c r="E40" s="190"/>
      <c r="F40" s="93">
        <v>2</v>
      </c>
      <c r="G40" s="187" t="s">
        <v>64</v>
      </c>
      <c r="H40" s="187"/>
      <c r="I40" s="93">
        <f>成績!F40</f>
        <v>0</v>
      </c>
      <c r="J40" s="93">
        <v>1</v>
      </c>
      <c r="K40" s="93">
        <f t="shared" si="2"/>
        <v>0</v>
      </c>
      <c r="L40" s="243"/>
      <c r="M40" s="174"/>
      <c r="N40" s="240"/>
    </row>
    <row r="41" spans="1:14" ht="28.5" customHeight="1" x14ac:dyDescent="0.15">
      <c r="A41" s="225"/>
      <c r="B41" s="224"/>
      <c r="C41" s="100" t="s">
        <v>154</v>
      </c>
      <c r="D41" s="190" t="s">
        <v>1</v>
      </c>
      <c r="E41" s="190"/>
      <c r="F41" s="93">
        <v>2</v>
      </c>
      <c r="G41" s="187" t="s">
        <v>65</v>
      </c>
      <c r="H41" s="187"/>
      <c r="I41" s="93">
        <f>成績!F94</f>
        <v>0</v>
      </c>
      <c r="J41" s="93">
        <v>1</v>
      </c>
      <c r="K41" s="93">
        <f t="shared" si="2"/>
        <v>0</v>
      </c>
      <c r="L41" s="243"/>
      <c r="M41" s="174"/>
      <c r="N41" s="240"/>
    </row>
    <row r="42" spans="1:14" ht="28.5" customHeight="1" x14ac:dyDescent="0.15">
      <c r="A42" s="225"/>
      <c r="B42" s="224"/>
      <c r="C42" s="100" t="s">
        <v>155</v>
      </c>
      <c r="D42" s="92" t="s">
        <v>53</v>
      </c>
      <c r="E42" s="92" t="s">
        <v>97</v>
      </c>
      <c r="F42" s="93">
        <v>2</v>
      </c>
      <c r="G42" s="187" t="s">
        <v>66</v>
      </c>
      <c r="H42" s="187"/>
      <c r="I42" s="93">
        <f>成績!F109</f>
        <v>0</v>
      </c>
      <c r="J42" s="93">
        <v>1</v>
      </c>
      <c r="K42" s="93">
        <f t="shared" si="2"/>
        <v>0</v>
      </c>
      <c r="L42" s="243"/>
      <c r="M42" s="174"/>
      <c r="N42" s="241"/>
    </row>
    <row r="43" spans="1:14" ht="28.5" customHeight="1" x14ac:dyDescent="0.15">
      <c r="A43" s="225"/>
      <c r="B43" s="224"/>
      <c r="C43" s="100" t="s">
        <v>206</v>
      </c>
      <c r="D43" s="190" t="s">
        <v>53</v>
      </c>
      <c r="E43" s="190"/>
      <c r="F43" s="93">
        <v>2</v>
      </c>
      <c r="G43" s="187" t="s">
        <v>342</v>
      </c>
      <c r="H43" s="187"/>
      <c r="I43" s="93">
        <f>成績!F82</f>
        <v>0</v>
      </c>
      <c r="J43" s="93">
        <v>1</v>
      </c>
      <c r="K43" s="93">
        <f t="shared" si="2"/>
        <v>0</v>
      </c>
      <c r="L43" s="243"/>
      <c r="M43" s="174"/>
      <c r="N43" s="73"/>
    </row>
    <row r="44" spans="1:14" ht="28.5" customHeight="1" x14ac:dyDescent="0.15">
      <c r="A44" s="225"/>
      <c r="B44" s="224"/>
      <c r="C44" s="100" t="s">
        <v>207</v>
      </c>
      <c r="D44" s="190" t="s">
        <v>53</v>
      </c>
      <c r="E44" s="190"/>
      <c r="F44" s="93">
        <v>2</v>
      </c>
      <c r="G44" s="187" t="s">
        <v>342</v>
      </c>
      <c r="H44" s="187"/>
      <c r="I44" s="93">
        <f>成績!F83</f>
        <v>0</v>
      </c>
      <c r="J44" s="93">
        <v>1</v>
      </c>
      <c r="K44" s="93">
        <f t="shared" si="2"/>
        <v>0</v>
      </c>
      <c r="L44" s="243"/>
      <c r="M44" s="174"/>
      <c r="N44" s="73"/>
    </row>
    <row r="45" spans="1:14" ht="28.5" customHeight="1" x14ac:dyDescent="0.15">
      <c r="A45" s="225"/>
      <c r="B45" s="228"/>
      <c r="C45" s="102" t="s">
        <v>208</v>
      </c>
      <c r="D45" s="202" t="s">
        <v>53</v>
      </c>
      <c r="E45" s="202"/>
      <c r="F45" s="106">
        <v>2</v>
      </c>
      <c r="G45" s="196" t="s">
        <v>342</v>
      </c>
      <c r="H45" s="196"/>
      <c r="I45" s="106">
        <f>成績!F84</f>
        <v>0</v>
      </c>
      <c r="J45" s="106">
        <v>1</v>
      </c>
      <c r="K45" s="106">
        <f t="shared" si="2"/>
        <v>0</v>
      </c>
      <c r="L45" s="244"/>
      <c r="M45" s="174"/>
      <c r="N45" s="78"/>
    </row>
    <row r="46" spans="1:14" ht="28.5" customHeight="1" x14ac:dyDescent="0.15">
      <c r="A46" s="226"/>
      <c r="B46" s="172" t="s">
        <v>290</v>
      </c>
      <c r="C46" s="89" t="s">
        <v>173</v>
      </c>
      <c r="D46" s="191" t="s">
        <v>1</v>
      </c>
      <c r="E46" s="191"/>
      <c r="F46" s="108">
        <v>1</v>
      </c>
      <c r="G46" s="176" t="s">
        <v>141</v>
      </c>
      <c r="H46" s="176"/>
      <c r="I46" s="108">
        <f>成績!F43</f>
        <v>0</v>
      </c>
      <c r="J46" s="108">
        <v>1</v>
      </c>
      <c r="K46" s="108">
        <f t="shared" si="2"/>
        <v>0</v>
      </c>
      <c r="L46" s="174">
        <f>SUM(K46:K75)</f>
        <v>0</v>
      </c>
      <c r="M46" s="174"/>
      <c r="N46" s="237" t="s">
        <v>287</v>
      </c>
    </row>
    <row r="47" spans="1:14" ht="28.5" customHeight="1" x14ac:dyDescent="0.15">
      <c r="A47" s="226"/>
      <c r="B47" s="172"/>
      <c r="C47" s="91" t="s">
        <v>174</v>
      </c>
      <c r="D47" s="190" t="s">
        <v>1</v>
      </c>
      <c r="E47" s="190"/>
      <c r="F47" s="93">
        <v>1</v>
      </c>
      <c r="G47" s="187" t="s">
        <v>141</v>
      </c>
      <c r="H47" s="187"/>
      <c r="I47" s="93">
        <f>成績!F44</f>
        <v>0</v>
      </c>
      <c r="J47" s="93">
        <v>1</v>
      </c>
      <c r="K47" s="93">
        <f t="shared" si="2"/>
        <v>0</v>
      </c>
      <c r="L47" s="174"/>
      <c r="M47" s="174"/>
      <c r="N47" s="237"/>
    </row>
    <row r="48" spans="1:14" ht="28.5" customHeight="1" x14ac:dyDescent="0.15">
      <c r="A48" s="226"/>
      <c r="B48" s="172"/>
      <c r="C48" s="91" t="s">
        <v>176</v>
      </c>
      <c r="D48" s="190" t="s">
        <v>1</v>
      </c>
      <c r="E48" s="190"/>
      <c r="F48" s="93">
        <v>1</v>
      </c>
      <c r="G48" s="187" t="s">
        <v>142</v>
      </c>
      <c r="H48" s="187"/>
      <c r="I48" s="93">
        <f>成績!F47</f>
        <v>0</v>
      </c>
      <c r="J48" s="93">
        <v>1</v>
      </c>
      <c r="K48" s="93">
        <f t="shared" ref="K48:K74" si="3">I48*F48*J48</f>
        <v>0</v>
      </c>
      <c r="L48" s="174"/>
      <c r="M48" s="174"/>
      <c r="N48" s="237"/>
    </row>
    <row r="49" spans="1:14" ht="28.5" customHeight="1" x14ac:dyDescent="0.15">
      <c r="A49" s="226"/>
      <c r="B49" s="172"/>
      <c r="C49" s="91" t="s">
        <v>177</v>
      </c>
      <c r="D49" s="190" t="s">
        <v>1</v>
      </c>
      <c r="E49" s="190"/>
      <c r="F49" s="93">
        <v>1</v>
      </c>
      <c r="G49" s="187" t="s">
        <v>142</v>
      </c>
      <c r="H49" s="187"/>
      <c r="I49" s="93">
        <f>成績!F48</f>
        <v>0</v>
      </c>
      <c r="J49" s="93">
        <v>1</v>
      </c>
      <c r="K49" s="93">
        <f t="shared" si="3"/>
        <v>0</v>
      </c>
      <c r="L49" s="174"/>
      <c r="M49" s="174"/>
      <c r="N49" s="237"/>
    </row>
    <row r="50" spans="1:14" ht="28.5" customHeight="1" x14ac:dyDescent="0.15">
      <c r="A50" s="226"/>
      <c r="B50" s="172"/>
      <c r="C50" s="91" t="s">
        <v>180</v>
      </c>
      <c r="D50" s="190" t="s">
        <v>1</v>
      </c>
      <c r="E50" s="190"/>
      <c r="F50" s="93">
        <v>1</v>
      </c>
      <c r="G50" s="187" t="s">
        <v>142</v>
      </c>
      <c r="H50" s="187"/>
      <c r="I50" s="93">
        <f>成績!F50</f>
        <v>0</v>
      </c>
      <c r="J50" s="93">
        <v>1</v>
      </c>
      <c r="K50" s="93">
        <f t="shared" si="3"/>
        <v>0</v>
      </c>
      <c r="L50" s="174"/>
      <c r="M50" s="174"/>
      <c r="N50" s="237"/>
    </row>
    <row r="51" spans="1:14" ht="28.5" customHeight="1" x14ac:dyDescent="0.15">
      <c r="A51" s="226"/>
      <c r="B51" s="172"/>
      <c r="C51" s="91" t="s">
        <v>295</v>
      </c>
      <c r="D51" s="190" t="s">
        <v>97</v>
      </c>
      <c r="E51" s="190"/>
      <c r="F51" s="93">
        <v>2</v>
      </c>
      <c r="G51" s="187" t="s">
        <v>341</v>
      </c>
      <c r="H51" s="187"/>
      <c r="I51" s="93">
        <f>成績!F5</f>
        <v>0</v>
      </c>
      <c r="J51" s="93">
        <v>0.4</v>
      </c>
      <c r="K51" s="93">
        <f t="shared" si="3"/>
        <v>0</v>
      </c>
      <c r="L51" s="174"/>
      <c r="M51" s="174"/>
      <c r="N51" s="237"/>
    </row>
    <row r="52" spans="1:14" ht="28.5" customHeight="1" x14ac:dyDescent="0.15">
      <c r="A52" s="226"/>
      <c r="B52" s="172"/>
      <c r="C52" s="91" t="s">
        <v>296</v>
      </c>
      <c r="D52" s="190" t="s">
        <v>53</v>
      </c>
      <c r="E52" s="190"/>
      <c r="F52" s="93">
        <v>2</v>
      </c>
      <c r="G52" s="187" t="s">
        <v>342</v>
      </c>
      <c r="H52" s="187"/>
      <c r="I52" s="93">
        <f>成績!F53</f>
        <v>0</v>
      </c>
      <c r="J52" s="93">
        <v>1</v>
      </c>
      <c r="K52" s="93">
        <f t="shared" si="3"/>
        <v>0</v>
      </c>
      <c r="L52" s="174"/>
      <c r="M52" s="174"/>
      <c r="N52" s="237"/>
    </row>
    <row r="53" spans="1:14" ht="28.5" customHeight="1" x14ac:dyDescent="0.15">
      <c r="A53" s="226"/>
      <c r="B53" s="172"/>
      <c r="C53" s="91" t="s">
        <v>153</v>
      </c>
      <c r="D53" s="190" t="s">
        <v>1</v>
      </c>
      <c r="E53" s="190"/>
      <c r="F53" s="93">
        <v>2</v>
      </c>
      <c r="G53" s="187" t="s">
        <v>65</v>
      </c>
      <c r="H53" s="187"/>
      <c r="I53" s="93">
        <f>成績!F95</f>
        <v>0</v>
      </c>
      <c r="J53" s="93">
        <v>1</v>
      </c>
      <c r="K53" s="93">
        <f t="shared" si="3"/>
        <v>0</v>
      </c>
      <c r="L53" s="174"/>
      <c r="M53" s="174"/>
      <c r="N53" s="237"/>
    </row>
    <row r="54" spans="1:14" ht="28.5" customHeight="1" x14ac:dyDescent="0.15">
      <c r="A54" s="226"/>
      <c r="B54" s="172"/>
      <c r="C54" s="91" t="s">
        <v>152</v>
      </c>
      <c r="D54" s="190" t="s">
        <v>53</v>
      </c>
      <c r="E54" s="190"/>
      <c r="F54" s="93">
        <v>2</v>
      </c>
      <c r="G54" s="187" t="s">
        <v>64</v>
      </c>
      <c r="H54" s="187"/>
      <c r="I54" s="93">
        <f>成績!F61</f>
        <v>0</v>
      </c>
      <c r="J54" s="93">
        <v>1</v>
      </c>
      <c r="K54" s="93">
        <f t="shared" si="3"/>
        <v>0</v>
      </c>
      <c r="L54" s="174"/>
      <c r="M54" s="174"/>
      <c r="N54" s="237"/>
    </row>
    <row r="55" spans="1:14" ht="28.5" customHeight="1" x14ac:dyDescent="0.15">
      <c r="A55" s="226"/>
      <c r="B55" s="172"/>
      <c r="C55" s="100" t="s">
        <v>161</v>
      </c>
      <c r="D55" s="190" t="s">
        <v>40</v>
      </c>
      <c r="E55" s="190"/>
      <c r="F55" s="93">
        <v>2</v>
      </c>
      <c r="G55" s="187" t="s">
        <v>342</v>
      </c>
      <c r="H55" s="187"/>
      <c r="I55" s="93">
        <f>成績!F72</f>
        <v>0</v>
      </c>
      <c r="J55" s="93">
        <v>1</v>
      </c>
      <c r="K55" s="93">
        <f t="shared" si="3"/>
        <v>0</v>
      </c>
      <c r="L55" s="174"/>
      <c r="M55" s="174"/>
      <c r="N55" s="237"/>
    </row>
    <row r="56" spans="1:14" ht="28.5" customHeight="1" x14ac:dyDescent="0.15">
      <c r="A56" s="226"/>
      <c r="B56" s="172"/>
      <c r="C56" s="100" t="s">
        <v>163</v>
      </c>
      <c r="D56" s="190" t="s">
        <v>40</v>
      </c>
      <c r="E56" s="190"/>
      <c r="F56" s="93">
        <v>2</v>
      </c>
      <c r="G56" s="187" t="s">
        <v>64</v>
      </c>
      <c r="H56" s="187"/>
      <c r="I56" s="93">
        <f>成績!F69</f>
        <v>0</v>
      </c>
      <c r="J56" s="93">
        <v>1</v>
      </c>
      <c r="K56" s="93">
        <f t="shared" si="3"/>
        <v>0</v>
      </c>
      <c r="L56" s="174"/>
      <c r="M56" s="174"/>
      <c r="N56" s="237"/>
    </row>
    <row r="57" spans="1:14" ht="28.5" customHeight="1" x14ac:dyDescent="0.15">
      <c r="A57" s="226"/>
      <c r="B57" s="172"/>
      <c r="C57" s="100" t="s">
        <v>14</v>
      </c>
      <c r="D57" s="190" t="s">
        <v>53</v>
      </c>
      <c r="E57" s="190"/>
      <c r="F57" s="92">
        <v>2</v>
      </c>
      <c r="G57" s="190" t="s">
        <v>342</v>
      </c>
      <c r="H57" s="190"/>
      <c r="I57" s="93">
        <f>成績!F67</f>
        <v>0</v>
      </c>
      <c r="J57" s="93">
        <v>1</v>
      </c>
      <c r="K57" s="93">
        <f t="shared" si="3"/>
        <v>0</v>
      </c>
      <c r="L57" s="174"/>
      <c r="M57" s="174"/>
      <c r="N57" s="237"/>
    </row>
    <row r="58" spans="1:14" ht="28.5" customHeight="1" x14ac:dyDescent="0.15">
      <c r="A58" s="226"/>
      <c r="B58" s="172"/>
      <c r="C58" s="91" t="s">
        <v>190</v>
      </c>
      <c r="D58" s="190" t="s">
        <v>53</v>
      </c>
      <c r="E58" s="190"/>
      <c r="F58" s="93">
        <v>2</v>
      </c>
      <c r="G58" s="187" t="s">
        <v>342</v>
      </c>
      <c r="H58" s="187"/>
      <c r="I58" s="93">
        <f>成績!F62</f>
        <v>0</v>
      </c>
      <c r="J58" s="93">
        <v>1</v>
      </c>
      <c r="K58" s="93">
        <f t="shared" si="3"/>
        <v>0</v>
      </c>
      <c r="L58" s="174"/>
      <c r="M58" s="174"/>
      <c r="N58" s="237"/>
    </row>
    <row r="59" spans="1:14" ht="28.5" customHeight="1" x14ac:dyDescent="0.15">
      <c r="A59" s="226"/>
      <c r="B59" s="172"/>
      <c r="C59" s="91" t="s">
        <v>191</v>
      </c>
      <c r="D59" s="190" t="s">
        <v>53</v>
      </c>
      <c r="E59" s="190"/>
      <c r="F59" s="93">
        <v>2</v>
      </c>
      <c r="G59" s="187" t="s">
        <v>342</v>
      </c>
      <c r="H59" s="187"/>
      <c r="I59" s="93">
        <f>成績!F63</f>
        <v>0</v>
      </c>
      <c r="J59" s="93">
        <v>1</v>
      </c>
      <c r="K59" s="93">
        <f t="shared" si="3"/>
        <v>0</v>
      </c>
      <c r="L59" s="174"/>
      <c r="M59" s="174"/>
      <c r="N59" s="237"/>
    </row>
    <row r="60" spans="1:14" ht="28.5" customHeight="1" x14ac:dyDescent="0.15">
      <c r="A60" s="226"/>
      <c r="B60" s="172"/>
      <c r="C60" s="91" t="s">
        <v>192</v>
      </c>
      <c r="D60" s="190" t="s">
        <v>53</v>
      </c>
      <c r="E60" s="190"/>
      <c r="F60" s="93">
        <v>2</v>
      </c>
      <c r="G60" s="187" t="s">
        <v>342</v>
      </c>
      <c r="H60" s="187"/>
      <c r="I60" s="93">
        <f>成績!F64</f>
        <v>0</v>
      </c>
      <c r="J60" s="93">
        <v>1</v>
      </c>
      <c r="K60" s="93">
        <f t="shared" si="3"/>
        <v>0</v>
      </c>
      <c r="L60" s="174"/>
      <c r="M60" s="174"/>
      <c r="N60" s="237"/>
    </row>
    <row r="61" spans="1:14" ht="28.5" customHeight="1" x14ac:dyDescent="0.15">
      <c r="A61" s="226"/>
      <c r="B61" s="172"/>
      <c r="C61" s="91" t="s">
        <v>193</v>
      </c>
      <c r="D61" s="190" t="s">
        <v>53</v>
      </c>
      <c r="E61" s="190"/>
      <c r="F61" s="93">
        <v>2</v>
      </c>
      <c r="G61" s="187" t="s">
        <v>342</v>
      </c>
      <c r="H61" s="187"/>
      <c r="I61" s="93">
        <f>成績!F65</f>
        <v>0</v>
      </c>
      <c r="J61" s="93">
        <v>1</v>
      </c>
      <c r="K61" s="93">
        <f t="shared" si="3"/>
        <v>0</v>
      </c>
      <c r="L61" s="174"/>
      <c r="M61" s="174"/>
      <c r="N61" s="237"/>
    </row>
    <row r="62" spans="1:14" ht="28.5" customHeight="1" x14ac:dyDescent="0.15">
      <c r="A62" s="226"/>
      <c r="B62" s="172"/>
      <c r="C62" s="91" t="s">
        <v>194</v>
      </c>
      <c r="D62" s="190" t="s">
        <v>53</v>
      </c>
      <c r="E62" s="190"/>
      <c r="F62" s="93">
        <v>2</v>
      </c>
      <c r="G62" s="187" t="s">
        <v>342</v>
      </c>
      <c r="H62" s="187"/>
      <c r="I62" s="93">
        <f>成績!F66</f>
        <v>0</v>
      </c>
      <c r="J62" s="93">
        <v>1</v>
      </c>
      <c r="K62" s="93">
        <f t="shared" si="3"/>
        <v>0</v>
      </c>
      <c r="L62" s="174"/>
      <c r="M62" s="174"/>
      <c r="N62" s="237"/>
    </row>
    <row r="63" spans="1:14" ht="28.5" customHeight="1" x14ac:dyDescent="0.15">
      <c r="A63" s="226"/>
      <c r="B63" s="172"/>
      <c r="C63" s="91" t="s">
        <v>195</v>
      </c>
      <c r="D63" s="190" t="s">
        <v>53</v>
      </c>
      <c r="E63" s="190"/>
      <c r="F63" s="93">
        <v>2</v>
      </c>
      <c r="G63" s="187" t="s">
        <v>342</v>
      </c>
      <c r="H63" s="187"/>
      <c r="I63" s="93">
        <f>成績!F68</f>
        <v>0</v>
      </c>
      <c r="J63" s="93">
        <v>1</v>
      </c>
      <c r="K63" s="93">
        <f t="shared" si="3"/>
        <v>0</v>
      </c>
      <c r="L63" s="174"/>
      <c r="M63" s="174"/>
      <c r="N63" s="237"/>
    </row>
    <row r="64" spans="1:14" ht="28.5" customHeight="1" x14ac:dyDescent="0.15">
      <c r="A64" s="226"/>
      <c r="B64" s="172"/>
      <c r="C64" s="91" t="s">
        <v>196</v>
      </c>
      <c r="D64" s="190" t="s">
        <v>53</v>
      </c>
      <c r="E64" s="190"/>
      <c r="F64" s="93">
        <v>2</v>
      </c>
      <c r="G64" s="187" t="s">
        <v>342</v>
      </c>
      <c r="H64" s="187"/>
      <c r="I64" s="93">
        <f>成績!F70</f>
        <v>0</v>
      </c>
      <c r="J64" s="93">
        <v>1</v>
      </c>
      <c r="K64" s="93">
        <f t="shared" si="3"/>
        <v>0</v>
      </c>
      <c r="L64" s="174"/>
      <c r="M64" s="174"/>
      <c r="N64" s="237"/>
    </row>
    <row r="65" spans="1:16" ht="28.5" customHeight="1" x14ac:dyDescent="0.15">
      <c r="A65" s="226"/>
      <c r="B65" s="172"/>
      <c r="C65" s="91" t="s">
        <v>197</v>
      </c>
      <c r="D65" s="190" t="s">
        <v>53</v>
      </c>
      <c r="E65" s="190"/>
      <c r="F65" s="93">
        <v>2</v>
      </c>
      <c r="G65" s="187" t="s">
        <v>342</v>
      </c>
      <c r="H65" s="187"/>
      <c r="I65" s="93">
        <f>成績!F71</f>
        <v>0</v>
      </c>
      <c r="J65" s="93">
        <v>1</v>
      </c>
      <c r="K65" s="93">
        <f t="shared" si="3"/>
        <v>0</v>
      </c>
      <c r="L65" s="174"/>
      <c r="M65" s="174"/>
      <c r="N65" s="237"/>
    </row>
    <row r="66" spans="1:16" ht="28.5" customHeight="1" x14ac:dyDescent="0.15">
      <c r="A66" s="226"/>
      <c r="B66" s="172"/>
      <c r="C66" s="91" t="s">
        <v>198</v>
      </c>
      <c r="D66" s="190" t="s">
        <v>53</v>
      </c>
      <c r="E66" s="190"/>
      <c r="F66" s="93">
        <v>2</v>
      </c>
      <c r="G66" s="187" t="s">
        <v>342</v>
      </c>
      <c r="H66" s="187"/>
      <c r="I66" s="93">
        <f>成績!F73</f>
        <v>0</v>
      </c>
      <c r="J66" s="93">
        <v>1</v>
      </c>
      <c r="K66" s="93">
        <f t="shared" si="3"/>
        <v>0</v>
      </c>
      <c r="L66" s="174"/>
      <c r="M66" s="174"/>
      <c r="N66" s="237"/>
    </row>
    <row r="67" spans="1:16" ht="28.5" customHeight="1" x14ac:dyDescent="0.15">
      <c r="A67" s="226"/>
      <c r="B67" s="172"/>
      <c r="C67" s="91" t="s">
        <v>199</v>
      </c>
      <c r="D67" s="190" t="s">
        <v>53</v>
      </c>
      <c r="E67" s="190"/>
      <c r="F67" s="93">
        <v>2</v>
      </c>
      <c r="G67" s="187" t="s">
        <v>342</v>
      </c>
      <c r="H67" s="187"/>
      <c r="I67" s="93">
        <f>成績!F74</f>
        <v>0</v>
      </c>
      <c r="J67" s="93">
        <v>1</v>
      </c>
      <c r="K67" s="93">
        <f t="shared" si="3"/>
        <v>0</v>
      </c>
      <c r="L67" s="174"/>
      <c r="M67" s="174"/>
      <c r="N67" s="237"/>
    </row>
    <row r="68" spans="1:16" ht="28.5" customHeight="1" x14ac:dyDescent="0.15">
      <c r="A68" s="226"/>
      <c r="B68" s="172"/>
      <c r="C68" s="91" t="s">
        <v>200</v>
      </c>
      <c r="D68" s="190" t="s">
        <v>53</v>
      </c>
      <c r="E68" s="190"/>
      <c r="F68" s="93">
        <v>2</v>
      </c>
      <c r="G68" s="187" t="s">
        <v>342</v>
      </c>
      <c r="H68" s="187"/>
      <c r="I68" s="93">
        <f>成績!F75</f>
        <v>0</v>
      </c>
      <c r="J68" s="93">
        <v>1</v>
      </c>
      <c r="K68" s="93">
        <f t="shared" si="3"/>
        <v>0</v>
      </c>
      <c r="L68" s="174"/>
      <c r="M68" s="174"/>
      <c r="N68" s="237"/>
    </row>
    <row r="69" spans="1:16" ht="28.5" customHeight="1" x14ac:dyDescent="0.15">
      <c r="A69" s="226"/>
      <c r="B69" s="172"/>
      <c r="C69" s="91" t="s">
        <v>201</v>
      </c>
      <c r="D69" s="190" t="s">
        <v>53</v>
      </c>
      <c r="E69" s="190"/>
      <c r="F69" s="93">
        <v>2</v>
      </c>
      <c r="G69" s="187" t="s">
        <v>342</v>
      </c>
      <c r="H69" s="187"/>
      <c r="I69" s="93">
        <f>成績!F76</f>
        <v>0</v>
      </c>
      <c r="J69" s="93">
        <v>1</v>
      </c>
      <c r="K69" s="93">
        <f t="shared" si="3"/>
        <v>0</v>
      </c>
      <c r="L69" s="174"/>
      <c r="M69" s="174"/>
      <c r="N69" s="237"/>
    </row>
    <row r="70" spans="1:16" ht="28.5" customHeight="1" x14ac:dyDescent="0.15">
      <c r="A70" s="226"/>
      <c r="B70" s="172"/>
      <c r="C70" s="91" t="s">
        <v>209</v>
      </c>
      <c r="D70" s="190" t="s">
        <v>53</v>
      </c>
      <c r="E70" s="190"/>
      <c r="F70" s="93">
        <v>2</v>
      </c>
      <c r="G70" s="187" t="s">
        <v>342</v>
      </c>
      <c r="H70" s="187"/>
      <c r="I70" s="93">
        <f>成績!F85</f>
        <v>0</v>
      </c>
      <c r="J70" s="93">
        <v>1</v>
      </c>
      <c r="K70" s="93">
        <f t="shared" si="3"/>
        <v>0</v>
      </c>
      <c r="L70" s="174"/>
      <c r="M70" s="174"/>
      <c r="N70" s="237"/>
    </row>
    <row r="71" spans="1:16" ht="28.5" customHeight="1" x14ac:dyDescent="0.15">
      <c r="A71" s="226"/>
      <c r="B71" s="172"/>
      <c r="C71" s="91" t="s">
        <v>210</v>
      </c>
      <c r="D71" s="190" t="s">
        <v>53</v>
      </c>
      <c r="E71" s="190"/>
      <c r="F71" s="93">
        <v>2</v>
      </c>
      <c r="G71" s="187" t="s">
        <v>342</v>
      </c>
      <c r="H71" s="187"/>
      <c r="I71" s="93">
        <f>成績!F86</f>
        <v>0</v>
      </c>
      <c r="J71" s="93">
        <v>1</v>
      </c>
      <c r="K71" s="93">
        <f t="shared" si="3"/>
        <v>0</v>
      </c>
      <c r="L71" s="174"/>
      <c r="M71" s="174"/>
      <c r="N71" s="237"/>
    </row>
    <row r="72" spans="1:16" ht="28.5" customHeight="1" x14ac:dyDescent="0.15">
      <c r="A72" s="226"/>
      <c r="B72" s="172"/>
      <c r="C72" s="91" t="s">
        <v>211</v>
      </c>
      <c r="D72" s="190" t="s">
        <v>53</v>
      </c>
      <c r="E72" s="190"/>
      <c r="F72" s="93">
        <v>2</v>
      </c>
      <c r="G72" s="187" t="s">
        <v>342</v>
      </c>
      <c r="H72" s="187"/>
      <c r="I72" s="93">
        <f>成績!F87</f>
        <v>0</v>
      </c>
      <c r="J72" s="93">
        <v>1</v>
      </c>
      <c r="K72" s="93">
        <f t="shared" si="3"/>
        <v>0</v>
      </c>
      <c r="L72" s="174"/>
      <c r="M72" s="174"/>
      <c r="N72" s="237"/>
    </row>
    <row r="73" spans="1:16" ht="28.5" customHeight="1" x14ac:dyDescent="0.15">
      <c r="A73" s="226"/>
      <c r="B73" s="172"/>
      <c r="C73" s="91" t="s">
        <v>212</v>
      </c>
      <c r="D73" s="190" t="s">
        <v>53</v>
      </c>
      <c r="E73" s="190"/>
      <c r="F73" s="93">
        <v>2</v>
      </c>
      <c r="G73" s="187" t="s">
        <v>342</v>
      </c>
      <c r="H73" s="187"/>
      <c r="I73" s="93">
        <f>成績!F88</f>
        <v>0</v>
      </c>
      <c r="J73" s="93">
        <v>1</v>
      </c>
      <c r="K73" s="93">
        <f t="shared" si="3"/>
        <v>0</v>
      </c>
      <c r="L73" s="174"/>
      <c r="M73" s="174"/>
      <c r="N73" s="237"/>
    </row>
    <row r="74" spans="1:16" ht="28.5" customHeight="1" x14ac:dyDescent="0.15">
      <c r="A74" s="226"/>
      <c r="B74" s="172"/>
      <c r="C74" s="91" t="s">
        <v>214</v>
      </c>
      <c r="D74" s="190" t="s">
        <v>53</v>
      </c>
      <c r="E74" s="190"/>
      <c r="F74" s="93">
        <v>2</v>
      </c>
      <c r="G74" s="187" t="s">
        <v>342</v>
      </c>
      <c r="H74" s="187"/>
      <c r="I74" s="93">
        <f>成績!F90</f>
        <v>0</v>
      </c>
      <c r="J74" s="93">
        <v>1</v>
      </c>
      <c r="K74" s="93">
        <f t="shared" si="3"/>
        <v>0</v>
      </c>
      <c r="L74" s="174"/>
      <c r="M74" s="174"/>
      <c r="N74" s="237"/>
    </row>
    <row r="75" spans="1:16" ht="28.5" customHeight="1" x14ac:dyDescent="0.15">
      <c r="A75" s="226"/>
      <c r="B75" s="172"/>
      <c r="C75" s="110" t="s">
        <v>215</v>
      </c>
      <c r="D75" s="206" t="s">
        <v>53</v>
      </c>
      <c r="E75" s="206"/>
      <c r="F75" s="111">
        <v>2</v>
      </c>
      <c r="G75" s="188" t="s">
        <v>342</v>
      </c>
      <c r="H75" s="188"/>
      <c r="I75" s="111">
        <f>成績!F91</f>
        <v>0</v>
      </c>
      <c r="J75" s="111">
        <v>1</v>
      </c>
      <c r="K75" s="111">
        <f>I75*F75*J75</f>
        <v>0</v>
      </c>
      <c r="L75" s="175"/>
      <c r="M75" s="174"/>
      <c r="N75" s="171"/>
    </row>
    <row r="76" spans="1:16" ht="28.5" customHeight="1" x14ac:dyDescent="0.15">
      <c r="A76" s="226"/>
      <c r="B76" s="216" t="s">
        <v>13</v>
      </c>
      <c r="C76" s="109" t="s">
        <v>175</v>
      </c>
      <c r="D76" s="191" t="s">
        <v>1</v>
      </c>
      <c r="E76" s="191"/>
      <c r="F76" s="108">
        <v>1</v>
      </c>
      <c r="G76" s="176" t="s">
        <v>141</v>
      </c>
      <c r="H76" s="176"/>
      <c r="I76" s="108">
        <f>成績!F46</f>
        <v>0</v>
      </c>
      <c r="J76" s="108">
        <v>1</v>
      </c>
      <c r="K76" s="108">
        <f>I76*F76*J76</f>
        <v>0</v>
      </c>
      <c r="L76" s="213">
        <f>SUM(K76:K85)</f>
        <v>0</v>
      </c>
      <c r="M76" s="174"/>
      <c r="N76" s="171" t="s">
        <v>301</v>
      </c>
    </row>
    <row r="77" spans="1:16" ht="28.5" customHeight="1" x14ac:dyDescent="0.15">
      <c r="A77" s="226"/>
      <c r="B77" s="217"/>
      <c r="C77" s="100" t="s">
        <v>139</v>
      </c>
      <c r="D77" s="190" t="s">
        <v>1</v>
      </c>
      <c r="E77" s="190"/>
      <c r="F77" s="93">
        <v>1</v>
      </c>
      <c r="G77" s="187" t="s">
        <v>141</v>
      </c>
      <c r="H77" s="187"/>
      <c r="I77" s="93">
        <f>成績!F32</f>
        <v>0</v>
      </c>
      <c r="J77" s="93">
        <v>1</v>
      </c>
      <c r="K77" s="93">
        <f>I77*F77*J77</f>
        <v>0</v>
      </c>
      <c r="L77" s="174"/>
      <c r="M77" s="174"/>
      <c r="N77" s="172"/>
    </row>
    <row r="78" spans="1:16" ht="28.5" customHeight="1" x14ac:dyDescent="0.15">
      <c r="A78" s="226"/>
      <c r="B78" s="217"/>
      <c r="C78" s="100" t="s">
        <v>140</v>
      </c>
      <c r="D78" s="190" t="s">
        <v>1</v>
      </c>
      <c r="E78" s="190"/>
      <c r="F78" s="93">
        <v>1</v>
      </c>
      <c r="G78" s="187" t="s">
        <v>142</v>
      </c>
      <c r="H78" s="187"/>
      <c r="I78" s="93">
        <f>成績!F33</f>
        <v>0</v>
      </c>
      <c r="J78" s="93">
        <v>1</v>
      </c>
      <c r="K78" s="93">
        <f t="shared" ref="K78:K119" si="4">I78*F78*J78</f>
        <v>0</v>
      </c>
      <c r="L78" s="174"/>
      <c r="M78" s="174"/>
      <c r="N78" s="172"/>
    </row>
    <row r="79" spans="1:16" ht="28.5" customHeight="1" x14ac:dyDescent="0.15">
      <c r="A79" s="226"/>
      <c r="B79" s="217"/>
      <c r="C79" s="100" t="s">
        <v>183</v>
      </c>
      <c r="D79" s="190" t="s">
        <v>1</v>
      </c>
      <c r="E79" s="190"/>
      <c r="F79" s="93">
        <v>1</v>
      </c>
      <c r="G79" s="187" t="s">
        <v>178</v>
      </c>
      <c r="H79" s="187"/>
      <c r="I79" s="93">
        <f>成績!F52</f>
        <v>0</v>
      </c>
      <c r="J79" s="93">
        <v>1</v>
      </c>
      <c r="K79" s="93">
        <f t="shared" si="4"/>
        <v>0</v>
      </c>
      <c r="L79" s="174"/>
      <c r="M79" s="174"/>
      <c r="N79" s="172"/>
    </row>
    <row r="80" spans="1:16" ht="28.5" customHeight="1" x14ac:dyDescent="0.15">
      <c r="A80" s="226"/>
      <c r="B80" s="217"/>
      <c r="C80" s="100" t="s">
        <v>157</v>
      </c>
      <c r="D80" s="190" t="s">
        <v>53</v>
      </c>
      <c r="E80" s="190"/>
      <c r="F80" s="93">
        <v>2</v>
      </c>
      <c r="G80" s="187" t="s">
        <v>342</v>
      </c>
      <c r="H80" s="187"/>
      <c r="I80" s="93">
        <f>成績!F77</f>
        <v>0</v>
      </c>
      <c r="J80" s="93">
        <v>1</v>
      </c>
      <c r="K80" s="93">
        <f t="shared" si="4"/>
        <v>0</v>
      </c>
      <c r="L80" s="174"/>
      <c r="M80" s="174"/>
      <c r="N80" s="172"/>
      <c r="P80" s="8"/>
    </row>
    <row r="81" spans="1:14" ht="28.5" customHeight="1" x14ac:dyDescent="0.15">
      <c r="A81" s="226"/>
      <c r="B81" s="217"/>
      <c r="C81" s="91" t="s">
        <v>202</v>
      </c>
      <c r="D81" s="190" t="s">
        <v>53</v>
      </c>
      <c r="E81" s="190"/>
      <c r="F81" s="93">
        <v>2</v>
      </c>
      <c r="G81" s="187" t="s">
        <v>342</v>
      </c>
      <c r="H81" s="187"/>
      <c r="I81" s="93">
        <f>成績!F78</f>
        <v>0</v>
      </c>
      <c r="J81" s="93">
        <v>1</v>
      </c>
      <c r="K81" s="93">
        <f t="shared" si="4"/>
        <v>0</v>
      </c>
      <c r="L81" s="174"/>
      <c r="M81" s="174"/>
      <c r="N81" s="172"/>
    </row>
    <row r="82" spans="1:14" ht="28.5" customHeight="1" x14ac:dyDescent="0.15">
      <c r="A82" s="226"/>
      <c r="B82" s="217"/>
      <c r="C82" s="91" t="s">
        <v>203</v>
      </c>
      <c r="D82" s="190" t="s">
        <v>53</v>
      </c>
      <c r="E82" s="190"/>
      <c r="F82" s="93">
        <v>2</v>
      </c>
      <c r="G82" s="187" t="s">
        <v>342</v>
      </c>
      <c r="H82" s="187"/>
      <c r="I82" s="93">
        <f>成績!F79</f>
        <v>0</v>
      </c>
      <c r="J82" s="93">
        <v>1</v>
      </c>
      <c r="K82" s="93">
        <f t="shared" si="4"/>
        <v>0</v>
      </c>
      <c r="L82" s="174"/>
      <c r="M82" s="174"/>
      <c r="N82" s="172"/>
    </row>
    <row r="83" spans="1:14" ht="28.5" customHeight="1" x14ac:dyDescent="0.15">
      <c r="A83" s="226"/>
      <c r="B83" s="217"/>
      <c r="C83" s="91" t="s">
        <v>204</v>
      </c>
      <c r="D83" s="190" t="s">
        <v>53</v>
      </c>
      <c r="E83" s="190"/>
      <c r="F83" s="93">
        <v>2</v>
      </c>
      <c r="G83" s="187" t="s">
        <v>342</v>
      </c>
      <c r="H83" s="187"/>
      <c r="I83" s="93">
        <f>成績!F80</f>
        <v>0</v>
      </c>
      <c r="J83" s="93">
        <v>1</v>
      </c>
      <c r="K83" s="93">
        <f t="shared" si="4"/>
        <v>0</v>
      </c>
      <c r="L83" s="174"/>
      <c r="M83" s="174"/>
      <c r="N83" s="172"/>
    </row>
    <row r="84" spans="1:14" ht="28.5" customHeight="1" x14ac:dyDescent="0.15">
      <c r="A84" s="226"/>
      <c r="B84" s="217"/>
      <c r="C84" s="91" t="s">
        <v>205</v>
      </c>
      <c r="D84" s="190" t="s">
        <v>53</v>
      </c>
      <c r="E84" s="190"/>
      <c r="F84" s="93">
        <v>2</v>
      </c>
      <c r="G84" s="187" t="s">
        <v>342</v>
      </c>
      <c r="H84" s="187"/>
      <c r="I84" s="93">
        <f>成績!F81</f>
        <v>0</v>
      </c>
      <c r="J84" s="93">
        <v>1</v>
      </c>
      <c r="K84" s="93">
        <f t="shared" si="4"/>
        <v>0</v>
      </c>
      <c r="L84" s="174"/>
      <c r="M84" s="174"/>
      <c r="N84" s="172"/>
    </row>
    <row r="85" spans="1:14" ht="28.5" customHeight="1" x14ac:dyDescent="0.15">
      <c r="A85" s="73"/>
      <c r="B85" s="77"/>
      <c r="C85" s="105" t="s">
        <v>278</v>
      </c>
      <c r="D85" s="202" t="s">
        <v>53</v>
      </c>
      <c r="E85" s="202"/>
      <c r="F85" s="106">
        <v>2</v>
      </c>
      <c r="G85" s="196" t="s">
        <v>343</v>
      </c>
      <c r="H85" s="196"/>
      <c r="I85" s="106">
        <f>IF(I80&lt;&gt;0,0,成績!F102)</f>
        <v>0</v>
      </c>
      <c r="J85" s="106">
        <v>1</v>
      </c>
      <c r="K85" s="106">
        <f t="shared" si="4"/>
        <v>0</v>
      </c>
      <c r="L85" s="175"/>
      <c r="M85" s="175"/>
      <c r="N85" s="173"/>
    </row>
    <row r="86" spans="1:14" ht="28.5" customHeight="1" x14ac:dyDescent="0.15">
      <c r="A86" s="171" t="s">
        <v>288</v>
      </c>
      <c r="B86" s="171" t="s">
        <v>289</v>
      </c>
      <c r="C86" s="109" t="s">
        <v>15</v>
      </c>
      <c r="D86" s="176" t="s">
        <v>1</v>
      </c>
      <c r="E86" s="176"/>
      <c r="F86" s="108">
        <v>1</v>
      </c>
      <c r="G86" s="176" t="s">
        <v>65</v>
      </c>
      <c r="H86" s="176"/>
      <c r="I86" s="108">
        <f>成績!F96</f>
        <v>0</v>
      </c>
      <c r="J86" s="108">
        <v>1</v>
      </c>
      <c r="K86" s="108">
        <f t="shared" si="4"/>
        <v>0</v>
      </c>
      <c r="L86" s="213">
        <f>SUM(K86:K90)</f>
        <v>0</v>
      </c>
      <c r="M86" s="174">
        <f>SUM(L86:L121)</f>
        <v>0</v>
      </c>
      <c r="N86" s="237"/>
    </row>
    <row r="87" spans="1:14" ht="28.5" customHeight="1" x14ac:dyDescent="0.15">
      <c r="A87" s="172"/>
      <c r="B87" s="172"/>
      <c r="C87" s="100" t="s">
        <v>12</v>
      </c>
      <c r="D87" s="190" t="s">
        <v>1</v>
      </c>
      <c r="E87" s="190"/>
      <c r="F87" s="93">
        <v>1</v>
      </c>
      <c r="G87" s="190" t="s">
        <v>66</v>
      </c>
      <c r="H87" s="190"/>
      <c r="I87" s="93">
        <f>成績!F105</f>
        <v>0</v>
      </c>
      <c r="J87" s="93">
        <v>2</v>
      </c>
      <c r="K87" s="93">
        <f t="shared" si="4"/>
        <v>0</v>
      </c>
      <c r="L87" s="174"/>
      <c r="M87" s="174"/>
      <c r="N87" s="237"/>
    </row>
    <row r="88" spans="1:14" ht="28.5" customHeight="1" x14ac:dyDescent="0.15">
      <c r="A88" s="172"/>
      <c r="B88" s="172"/>
      <c r="C88" s="100" t="s">
        <v>164</v>
      </c>
      <c r="D88" s="190" t="s">
        <v>1</v>
      </c>
      <c r="E88" s="190"/>
      <c r="F88" s="93">
        <v>2</v>
      </c>
      <c r="G88" s="187" t="s">
        <v>66</v>
      </c>
      <c r="H88" s="187"/>
      <c r="I88" s="93">
        <f>成績!F106</f>
        <v>0</v>
      </c>
      <c r="J88" s="93">
        <v>1</v>
      </c>
      <c r="K88" s="93">
        <f t="shared" si="4"/>
        <v>0</v>
      </c>
      <c r="L88" s="174"/>
      <c r="M88" s="174"/>
      <c r="N88" s="237"/>
    </row>
    <row r="89" spans="1:14" ht="28.5" customHeight="1" x14ac:dyDescent="0.15">
      <c r="A89" s="172"/>
      <c r="B89" s="172"/>
      <c r="C89" s="100" t="s">
        <v>300</v>
      </c>
      <c r="D89" s="187" t="s">
        <v>97</v>
      </c>
      <c r="E89" s="187"/>
      <c r="F89" s="93">
        <v>2</v>
      </c>
      <c r="G89" s="187" t="s">
        <v>61</v>
      </c>
      <c r="H89" s="187"/>
      <c r="I89" s="93">
        <f>成績!F124</f>
        <v>0</v>
      </c>
      <c r="J89" s="93">
        <v>1</v>
      </c>
      <c r="K89" s="93">
        <f t="shared" si="4"/>
        <v>0</v>
      </c>
      <c r="L89" s="174"/>
      <c r="M89" s="174"/>
      <c r="N89" s="237"/>
    </row>
    <row r="90" spans="1:14" ht="37.5" customHeight="1" x14ac:dyDescent="0.15">
      <c r="A90" s="172"/>
      <c r="B90" s="173"/>
      <c r="C90" s="112" t="s">
        <v>324</v>
      </c>
      <c r="D90" s="188" t="s">
        <v>1</v>
      </c>
      <c r="E90" s="188"/>
      <c r="F90" s="111">
        <v>2</v>
      </c>
      <c r="G90" s="188" t="s">
        <v>299</v>
      </c>
      <c r="H90" s="188"/>
      <c r="I90" s="111">
        <f>成績!F128</f>
        <v>0</v>
      </c>
      <c r="J90" s="111">
        <v>1</v>
      </c>
      <c r="K90" s="111">
        <f t="shared" si="4"/>
        <v>0</v>
      </c>
      <c r="L90" s="175"/>
      <c r="M90" s="174"/>
      <c r="N90" s="237"/>
    </row>
    <row r="91" spans="1:14" ht="28.5" customHeight="1" x14ac:dyDescent="0.15">
      <c r="A91" s="172"/>
      <c r="B91" s="171" t="s">
        <v>44</v>
      </c>
      <c r="C91" s="109" t="s">
        <v>16</v>
      </c>
      <c r="D91" s="191" t="s">
        <v>60</v>
      </c>
      <c r="E91" s="191"/>
      <c r="F91" s="108">
        <v>2</v>
      </c>
      <c r="G91" s="176" t="s">
        <v>65</v>
      </c>
      <c r="H91" s="176"/>
      <c r="I91" s="108">
        <f>成績!F98</f>
        <v>0</v>
      </c>
      <c r="J91" s="108">
        <v>1</v>
      </c>
      <c r="K91" s="108">
        <f t="shared" si="4"/>
        <v>0</v>
      </c>
      <c r="L91" s="218">
        <f>SUM(K91:K104)</f>
        <v>0</v>
      </c>
      <c r="M91" s="174"/>
      <c r="N91" s="171" t="s">
        <v>344</v>
      </c>
    </row>
    <row r="92" spans="1:14" ht="28.5" customHeight="1" x14ac:dyDescent="0.15">
      <c r="A92" s="172"/>
      <c r="B92" s="172"/>
      <c r="C92" s="100" t="s">
        <v>17</v>
      </c>
      <c r="D92" s="190" t="s">
        <v>60</v>
      </c>
      <c r="E92" s="190"/>
      <c r="F92" s="93">
        <v>2</v>
      </c>
      <c r="G92" s="187" t="s">
        <v>65</v>
      </c>
      <c r="H92" s="187"/>
      <c r="I92" s="93">
        <f>成績!F99</f>
        <v>0</v>
      </c>
      <c r="J92" s="93">
        <v>1</v>
      </c>
      <c r="K92" s="93">
        <f t="shared" si="4"/>
        <v>0</v>
      </c>
      <c r="L92" s="219"/>
      <c r="M92" s="174"/>
      <c r="N92" s="172"/>
    </row>
    <row r="93" spans="1:14" ht="28.5" customHeight="1" x14ac:dyDescent="0.15">
      <c r="A93" s="172"/>
      <c r="B93" s="172"/>
      <c r="C93" s="100" t="s">
        <v>329</v>
      </c>
      <c r="D93" s="187" t="s">
        <v>40</v>
      </c>
      <c r="E93" s="187"/>
      <c r="F93" s="93">
        <v>2</v>
      </c>
      <c r="G93" s="187" t="s">
        <v>65</v>
      </c>
      <c r="H93" s="187"/>
      <c r="I93" s="93">
        <f>成績!F103</f>
        <v>0</v>
      </c>
      <c r="J93" s="93">
        <v>1</v>
      </c>
      <c r="K93" s="93">
        <f t="shared" si="4"/>
        <v>0</v>
      </c>
      <c r="L93" s="219"/>
      <c r="M93" s="174"/>
      <c r="N93" s="172"/>
    </row>
    <row r="94" spans="1:14" ht="28.5" customHeight="1" x14ac:dyDescent="0.15">
      <c r="A94" s="172"/>
      <c r="B94" s="172"/>
      <c r="C94" s="100" t="s">
        <v>330</v>
      </c>
      <c r="D94" s="92" t="s">
        <v>333</v>
      </c>
      <c r="E94" s="93" t="s">
        <v>40</v>
      </c>
      <c r="F94" s="93">
        <v>2</v>
      </c>
      <c r="G94" s="187" t="s">
        <v>65</v>
      </c>
      <c r="H94" s="187"/>
      <c r="I94" s="93">
        <f>成績!F104</f>
        <v>0</v>
      </c>
      <c r="J94" s="93">
        <v>1</v>
      </c>
      <c r="K94" s="93">
        <f t="shared" si="4"/>
        <v>0</v>
      </c>
      <c r="L94" s="219"/>
      <c r="M94" s="174"/>
      <c r="N94" s="172"/>
    </row>
    <row r="95" spans="1:14" ht="28.5" customHeight="1" x14ac:dyDescent="0.15">
      <c r="A95" s="172"/>
      <c r="B95" s="172"/>
      <c r="C95" s="100" t="s">
        <v>18</v>
      </c>
      <c r="D95" s="190" t="s">
        <v>60</v>
      </c>
      <c r="E95" s="190"/>
      <c r="F95" s="93">
        <v>2</v>
      </c>
      <c r="G95" s="187" t="s">
        <v>66</v>
      </c>
      <c r="H95" s="187"/>
      <c r="I95" s="93">
        <f>成績!F110</f>
        <v>0</v>
      </c>
      <c r="J95" s="93">
        <v>1</v>
      </c>
      <c r="K95" s="93">
        <f t="shared" si="4"/>
        <v>0</v>
      </c>
      <c r="L95" s="219"/>
      <c r="M95" s="174"/>
      <c r="N95" s="172"/>
    </row>
    <row r="96" spans="1:14" ht="28.5" customHeight="1" x14ac:dyDescent="0.15">
      <c r="A96" s="172"/>
      <c r="B96" s="172"/>
      <c r="C96" s="100" t="s">
        <v>19</v>
      </c>
      <c r="D96" s="190" t="s">
        <v>60</v>
      </c>
      <c r="E96" s="190"/>
      <c r="F96" s="93">
        <v>2</v>
      </c>
      <c r="G96" s="187" t="s">
        <v>66</v>
      </c>
      <c r="H96" s="187"/>
      <c r="I96" s="93">
        <f>成績!F114</f>
        <v>0</v>
      </c>
      <c r="J96" s="93">
        <v>1</v>
      </c>
      <c r="K96" s="93">
        <f t="shared" si="4"/>
        <v>0</v>
      </c>
      <c r="L96" s="219"/>
      <c r="M96" s="174"/>
      <c r="N96" s="172"/>
    </row>
    <row r="97" spans="1:15" ht="28.5" customHeight="1" x14ac:dyDescent="0.15">
      <c r="A97" s="172"/>
      <c r="B97" s="172"/>
      <c r="C97" s="100" t="s">
        <v>20</v>
      </c>
      <c r="D97" s="92" t="s">
        <v>40</v>
      </c>
      <c r="E97" s="92" t="s">
        <v>97</v>
      </c>
      <c r="F97" s="93">
        <v>2</v>
      </c>
      <c r="G97" s="187" t="s">
        <v>61</v>
      </c>
      <c r="H97" s="187"/>
      <c r="I97" s="93">
        <f>成績!F122</f>
        <v>0</v>
      </c>
      <c r="J97" s="93">
        <v>1</v>
      </c>
      <c r="K97" s="93">
        <f t="shared" si="4"/>
        <v>0</v>
      </c>
      <c r="L97" s="219"/>
      <c r="M97" s="174"/>
      <c r="N97" s="172"/>
    </row>
    <row r="98" spans="1:15" ht="28.5" customHeight="1" x14ac:dyDescent="0.15">
      <c r="A98" s="172"/>
      <c r="B98" s="172"/>
      <c r="C98" s="100" t="s">
        <v>21</v>
      </c>
      <c r="D98" s="190" t="s">
        <v>40</v>
      </c>
      <c r="E98" s="190"/>
      <c r="F98" s="93">
        <v>2</v>
      </c>
      <c r="G98" s="187" t="s">
        <v>61</v>
      </c>
      <c r="H98" s="187"/>
      <c r="I98" s="93">
        <f>成績!F125</f>
        <v>0</v>
      </c>
      <c r="J98" s="93">
        <v>1</v>
      </c>
      <c r="K98" s="93">
        <f t="shared" si="4"/>
        <v>0</v>
      </c>
      <c r="L98" s="219"/>
      <c r="M98" s="174"/>
      <c r="N98" s="172"/>
    </row>
    <row r="99" spans="1:15" ht="28.5" customHeight="1" x14ac:dyDescent="0.15">
      <c r="A99" s="172"/>
      <c r="B99" s="172"/>
      <c r="C99" s="91" t="s">
        <v>22</v>
      </c>
      <c r="D99" s="93" t="s">
        <v>40</v>
      </c>
      <c r="E99" s="93" t="s">
        <v>97</v>
      </c>
      <c r="F99" s="93">
        <v>1</v>
      </c>
      <c r="G99" s="187" t="s">
        <v>65</v>
      </c>
      <c r="H99" s="187"/>
      <c r="I99" s="93">
        <f>成績!F97</f>
        <v>0</v>
      </c>
      <c r="J99" s="93">
        <v>1</v>
      </c>
      <c r="K99" s="93">
        <f t="shared" si="4"/>
        <v>0</v>
      </c>
      <c r="L99" s="219"/>
      <c r="M99" s="174"/>
      <c r="N99" s="172"/>
    </row>
    <row r="100" spans="1:15" ht="28.5" customHeight="1" x14ac:dyDescent="0.15">
      <c r="A100" s="172"/>
      <c r="B100" s="172"/>
      <c r="C100" s="91" t="s">
        <v>23</v>
      </c>
      <c r="D100" s="187" t="s">
        <v>40</v>
      </c>
      <c r="E100" s="187"/>
      <c r="F100" s="93">
        <v>1</v>
      </c>
      <c r="G100" s="187" t="s">
        <v>65</v>
      </c>
      <c r="H100" s="187"/>
      <c r="I100" s="93">
        <f>成績!F100</f>
        <v>0</v>
      </c>
      <c r="J100" s="93">
        <v>1</v>
      </c>
      <c r="K100" s="93">
        <f t="shared" si="4"/>
        <v>0</v>
      </c>
      <c r="L100" s="219"/>
      <c r="M100" s="174"/>
      <c r="N100" s="172"/>
    </row>
    <row r="101" spans="1:15" ht="28.5" customHeight="1" x14ac:dyDescent="0.15">
      <c r="A101" s="172"/>
      <c r="B101" s="172"/>
      <c r="C101" s="91" t="s">
        <v>162</v>
      </c>
      <c r="D101" s="187" t="s">
        <v>40</v>
      </c>
      <c r="E101" s="187"/>
      <c r="F101" s="93">
        <v>1</v>
      </c>
      <c r="G101" s="187" t="s">
        <v>66</v>
      </c>
      <c r="H101" s="187"/>
      <c r="I101" s="93">
        <f>成績!F111</f>
        <v>0</v>
      </c>
      <c r="J101" s="93">
        <v>1</v>
      </c>
      <c r="K101" s="93">
        <f t="shared" si="4"/>
        <v>0</v>
      </c>
      <c r="L101" s="219"/>
      <c r="M101" s="174"/>
      <c r="N101" s="172"/>
    </row>
    <row r="102" spans="1:15" ht="28.5" customHeight="1" x14ac:dyDescent="0.15">
      <c r="A102" s="172"/>
      <c r="B102" s="172"/>
      <c r="C102" s="91" t="s">
        <v>24</v>
      </c>
      <c r="D102" s="187" t="s">
        <v>40</v>
      </c>
      <c r="E102" s="187"/>
      <c r="F102" s="93">
        <v>1</v>
      </c>
      <c r="G102" s="187" t="s">
        <v>66</v>
      </c>
      <c r="H102" s="187"/>
      <c r="I102" s="93">
        <f>成績!F115</f>
        <v>0</v>
      </c>
      <c r="J102" s="93">
        <v>1</v>
      </c>
      <c r="K102" s="93">
        <f t="shared" si="4"/>
        <v>0</v>
      </c>
      <c r="L102" s="219"/>
      <c r="M102" s="174"/>
      <c r="N102" s="172"/>
    </row>
    <row r="103" spans="1:15" ht="28.5" customHeight="1" x14ac:dyDescent="0.15">
      <c r="A103" s="172"/>
      <c r="B103" s="172"/>
      <c r="C103" s="91" t="s">
        <v>25</v>
      </c>
      <c r="D103" s="187" t="s">
        <v>40</v>
      </c>
      <c r="E103" s="187"/>
      <c r="F103" s="93">
        <v>1</v>
      </c>
      <c r="G103" s="187" t="s">
        <v>61</v>
      </c>
      <c r="H103" s="187"/>
      <c r="I103" s="93">
        <f>成績!F123</f>
        <v>0</v>
      </c>
      <c r="J103" s="93">
        <v>1</v>
      </c>
      <c r="K103" s="93">
        <f t="shared" si="4"/>
        <v>0</v>
      </c>
      <c r="L103" s="219"/>
      <c r="M103" s="174"/>
      <c r="N103" s="172"/>
    </row>
    <row r="104" spans="1:15" ht="28.5" customHeight="1" x14ac:dyDescent="0.15">
      <c r="A104" s="172"/>
      <c r="B104" s="173"/>
      <c r="C104" s="105" t="s">
        <v>26</v>
      </c>
      <c r="D104" s="196" t="s">
        <v>40</v>
      </c>
      <c r="E104" s="196"/>
      <c r="F104" s="106">
        <v>1</v>
      </c>
      <c r="G104" s="196" t="s">
        <v>61</v>
      </c>
      <c r="H104" s="196"/>
      <c r="I104" s="106">
        <f>成績!F118</f>
        <v>0</v>
      </c>
      <c r="J104" s="106">
        <v>1</v>
      </c>
      <c r="K104" s="106">
        <f t="shared" si="4"/>
        <v>0</v>
      </c>
      <c r="L104" s="220"/>
      <c r="M104" s="174"/>
      <c r="N104" s="173"/>
    </row>
    <row r="105" spans="1:15" ht="28.5" customHeight="1" x14ac:dyDescent="0.15">
      <c r="A105" s="172"/>
      <c r="B105" s="172" t="s">
        <v>32</v>
      </c>
      <c r="C105" s="109" t="s">
        <v>166</v>
      </c>
      <c r="D105" s="191" t="s">
        <v>40</v>
      </c>
      <c r="E105" s="191"/>
      <c r="F105" s="108">
        <v>2</v>
      </c>
      <c r="G105" s="176" t="s">
        <v>66</v>
      </c>
      <c r="H105" s="176"/>
      <c r="I105" s="108">
        <f>成績!F107</f>
        <v>0</v>
      </c>
      <c r="J105" s="108">
        <v>1</v>
      </c>
      <c r="K105" s="108">
        <f t="shared" si="4"/>
        <v>0</v>
      </c>
      <c r="L105" s="174">
        <f>SUM(K105:K111)</f>
        <v>0</v>
      </c>
      <c r="M105" s="174"/>
      <c r="N105" s="237"/>
      <c r="O105" s="239"/>
    </row>
    <row r="106" spans="1:15" ht="28.5" customHeight="1" x14ac:dyDescent="0.15">
      <c r="A106" s="172"/>
      <c r="B106" s="172"/>
      <c r="C106" s="100" t="s">
        <v>27</v>
      </c>
      <c r="D106" s="190" t="s">
        <v>0</v>
      </c>
      <c r="E106" s="190"/>
      <c r="F106" s="93">
        <v>2</v>
      </c>
      <c r="G106" s="187" t="s">
        <v>66</v>
      </c>
      <c r="H106" s="187"/>
      <c r="I106" s="93">
        <f>成績!F112</f>
        <v>0</v>
      </c>
      <c r="J106" s="93">
        <v>1</v>
      </c>
      <c r="K106" s="93">
        <f t="shared" si="4"/>
        <v>0</v>
      </c>
      <c r="L106" s="174"/>
      <c r="M106" s="174"/>
      <c r="N106" s="237"/>
      <c r="O106" s="239"/>
    </row>
    <row r="107" spans="1:15" ht="28.5" customHeight="1" x14ac:dyDescent="0.15">
      <c r="A107" s="172"/>
      <c r="B107" s="172"/>
      <c r="C107" s="100" t="s">
        <v>28</v>
      </c>
      <c r="D107" s="190" t="s">
        <v>0</v>
      </c>
      <c r="E107" s="190"/>
      <c r="F107" s="93">
        <v>2</v>
      </c>
      <c r="G107" s="187" t="s">
        <v>66</v>
      </c>
      <c r="H107" s="187"/>
      <c r="I107" s="93">
        <f>成績!F113</f>
        <v>0</v>
      </c>
      <c r="J107" s="93">
        <v>1</v>
      </c>
      <c r="K107" s="93">
        <f t="shared" si="4"/>
        <v>0</v>
      </c>
      <c r="L107" s="174"/>
      <c r="M107" s="174"/>
      <c r="N107" s="237"/>
      <c r="O107" s="239"/>
    </row>
    <row r="108" spans="1:15" ht="28.5" customHeight="1" x14ac:dyDescent="0.15">
      <c r="A108" s="172"/>
      <c r="B108" s="172"/>
      <c r="C108" s="100" t="s">
        <v>29</v>
      </c>
      <c r="D108" s="190" t="s">
        <v>0</v>
      </c>
      <c r="E108" s="190"/>
      <c r="F108" s="93">
        <v>2</v>
      </c>
      <c r="G108" s="187" t="s">
        <v>61</v>
      </c>
      <c r="H108" s="187"/>
      <c r="I108" s="93">
        <f>成績!F120</f>
        <v>0</v>
      </c>
      <c r="J108" s="93">
        <v>1</v>
      </c>
      <c r="K108" s="93">
        <f t="shared" si="4"/>
        <v>0</v>
      </c>
      <c r="L108" s="174"/>
      <c r="M108" s="174"/>
      <c r="N108" s="237"/>
      <c r="O108" s="239"/>
    </row>
    <row r="109" spans="1:15" ht="28.5" customHeight="1" x14ac:dyDescent="0.15">
      <c r="A109" s="172"/>
      <c r="B109" s="172"/>
      <c r="C109" s="100" t="s">
        <v>168</v>
      </c>
      <c r="D109" s="190" t="s">
        <v>0</v>
      </c>
      <c r="E109" s="190"/>
      <c r="F109" s="93">
        <v>2</v>
      </c>
      <c r="G109" s="187" t="s">
        <v>65</v>
      </c>
      <c r="H109" s="187"/>
      <c r="I109" s="93">
        <f>成績!F101</f>
        <v>0</v>
      </c>
      <c r="J109" s="93">
        <v>1</v>
      </c>
      <c r="K109" s="93">
        <f t="shared" si="4"/>
        <v>0</v>
      </c>
      <c r="L109" s="174"/>
      <c r="M109" s="174"/>
      <c r="N109" s="237"/>
      <c r="O109" s="239"/>
    </row>
    <row r="110" spans="1:15" ht="28.5" customHeight="1" x14ac:dyDescent="0.15">
      <c r="A110" s="172"/>
      <c r="B110" s="172"/>
      <c r="C110" s="100" t="s">
        <v>30</v>
      </c>
      <c r="D110" s="190" t="s">
        <v>0</v>
      </c>
      <c r="E110" s="190"/>
      <c r="F110" s="93">
        <v>2</v>
      </c>
      <c r="G110" s="187" t="s">
        <v>61</v>
      </c>
      <c r="H110" s="187"/>
      <c r="I110" s="93">
        <f>成績!F126</f>
        <v>0</v>
      </c>
      <c r="J110" s="93">
        <v>1</v>
      </c>
      <c r="K110" s="93">
        <f t="shared" si="4"/>
        <v>0</v>
      </c>
      <c r="L110" s="174"/>
      <c r="M110" s="174"/>
      <c r="N110" s="237"/>
      <c r="O110" s="239"/>
    </row>
    <row r="111" spans="1:15" ht="28.5" customHeight="1" x14ac:dyDescent="0.15">
      <c r="A111" s="172"/>
      <c r="B111" s="173"/>
      <c r="C111" s="102" t="s">
        <v>274</v>
      </c>
      <c r="D111" s="202" t="s">
        <v>0</v>
      </c>
      <c r="E111" s="202"/>
      <c r="F111" s="106">
        <v>2</v>
      </c>
      <c r="G111" s="196" t="s">
        <v>62</v>
      </c>
      <c r="H111" s="196"/>
      <c r="I111" s="106">
        <f>成績!F133</f>
        <v>0</v>
      </c>
      <c r="J111" s="106">
        <v>1</v>
      </c>
      <c r="K111" s="106">
        <f t="shared" si="4"/>
        <v>0</v>
      </c>
      <c r="L111" s="175"/>
      <c r="M111" s="174"/>
      <c r="N111" s="237"/>
      <c r="O111" s="239"/>
    </row>
    <row r="112" spans="1:15" ht="28.5" customHeight="1" x14ac:dyDescent="0.15">
      <c r="A112" s="172"/>
      <c r="B112" s="171" t="s">
        <v>33</v>
      </c>
      <c r="C112" s="89" t="s">
        <v>167</v>
      </c>
      <c r="D112" s="191" t="s">
        <v>0</v>
      </c>
      <c r="E112" s="191"/>
      <c r="F112" s="108">
        <v>2</v>
      </c>
      <c r="G112" s="176" t="s">
        <v>66</v>
      </c>
      <c r="H112" s="176"/>
      <c r="I112" s="108">
        <f>成績!F108</f>
        <v>0</v>
      </c>
      <c r="J112" s="108">
        <v>1</v>
      </c>
      <c r="K112" s="108">
        <f t="shared" si="4"/>
        <v>0</v>
      </c>
      <c r="L112" s="213">
        <f>SUM(K112:K121)</f>
        <v>0</v>
      </c>
      <c r="M112" s="174"/>
      <c r="N112" s="171" t="s">
        <v>350</v>
      </c>
      <c r="O112" s="239"/>
    </row>
    <row r="113" spans="1:15" ht="28.5" customHeight="1" x14ac:dyDescent="0.15">
      <c r="A113" s="172"/>
      <c r="B113" s="172"/>
      <c r="C113" s="91" t="s">
        <v>169</v>
      </c>
      <c r="D113" s="92" t="s">
        <v>0</v>
      </c>
      <c r="E113" s="92" t="s">
        <v>305</v>
      </c>
      <c r="F113" s="93">
        <v>2</v>
      </c>
      <c r="G113" s="187" t="s">
        <v>62</v>
      </c>
      <c r="H113" s="187"/>
      <c r="I113" s="93">
        <f>成績!F132</f>
        <v>0</v>
      </c>
      <c r="J113" s="93">
        <v>1</v>
      </c>
      <c r="K113" s="93">
        <f t="shared" si="4"/>
        <v>0</v>
      </c>
      <c r="L113" s="174"/>
      <c r="M113" s="174"/>
      <c r="N113" s="172"/>
      <c r="O113" s="239"/>
    </row>
    <row r="114" spans="1:15" ht="28.5" customHeight="1" x14ac:dyDescent="0.15">
      <c r="A114" s="172"/>
      <c r="B114" s="172"/>
      <c r="C114" s="91" t="s">
        <v>125</v>
      </c>
      <c r="D114" s="190" t="s">
        <v>0</v>
      </c>
      <c r="E114" s="190"/>
      <c r="F114" s="93">
        <v>2</v>
      </c>
      <c r="G114" s="187" t="s">
        <v>62</v>
      </c>
      <c r="H114" s="187"/>
      <c r="I114" s="93">
        <f>成績!F134</f>
        <v>0</v>
      </c>
      <c r="J114" s="93">
        <v>1</v>
      </c>
      <c r="K114" s="93">
        <f t="shared" si="4"/>
        <v>0</v>
      </c>
      <c r="L114" s="174"/>
      <c r="M114" s="174"/>
      <c r="N114" s="172"/>
      <c r="O114" s="239"/>
    </row>
    <row r="115" spans="1:15" ht="28.5" customHeight="1" x14ac:dyDescent="0.15">
      <c r="A115" s="172"/>
      <c r="B115" s="172"/>
      <c r="C115" s="91" t="s">
        <v>148</v>
      </c>
      <c r="D115" s="190" t="s">
        <v>0</v>
      </c>
      <c r="E115" s="190"/>
      <c r="F115" s="93">
        <v>2</v>
      </c>
      <c r="G115" s="187" t="s">
        <v>62</v>
      </c>
      <c r="H115" s="187"/>
      <c r="I115" s="93">
        <f>成績!F135</f>
        <v>0</v>
      </c>
      <c r="J115" s="93">
        <v>1</v>
      </c>
      <c r="K115" s="93">
        <f t="shared" si="4"/>
        <v>0</v>
      </c>
      <c r="L115" s="174"/>
      <c r="M115" s="174"/>
      <c r="N115" s="172"/>
      <c r="O115" s="23"/>
    </row>
    <row r="116" spans="1:15" ht="28.5" customHeight="1" x14ac:dyDescent="0.15">
      <c r="A116" s="172"/>
      <c r="B116" s="172"/>
      <c r="C116" s="91" t="s">
        <v>149</v>
      </c>
      <c r="D116" s="190" t="s">
        <v>0</v>
      </c>
      <c r="E116" s="190"/>
      <c r="F116" s="93">
        <v>2</v>
      </c>
      <c r="G116" s="187" t="s">
        <v>62</v>
      </c>
      <c r="H116" s="187"/>
      <c r="I116" s="93">
        <f>成績!F136</f>
        <v>0</v>
      </c>
      <c r="J116" s="93">
        <v>1</v>
      </c>
      <c r="K116" s="93">
        <f t="shared" si="4"/>
        <v>0</v>
      </c>
      <c r="L116" s="174"/>
      <c r="M116" s="174"/>
      <c r="N116" s="172"/>
      <c r="O116" s="23"/>
    </row>
    <row r="117" spans="1:15" ht="28.5" customHeight="1" x14ac:dyDescent="0.15">
      <c r="A117" s="172"/>
      <c r="B117" s="172"/>
      <c r="C117" s="91" t="s">
        <v>170</v>
      </c>
      <c r="D117" s="92" t="s">
        <v>0</v>
      </c>
      <c r="E117" s="92" t="s">
        <v>305</v>
      </c>
      <c r="F117" s="93">
        <v>2</v>
      </c>
      <c r="G117" s="93" t="s">
        <v>339</v>
      </c>
      <c r="H117" s="93" t="s">
        <v>306</v>
      </c>
      <c r="I117" s="93">
        <f>成績!F138</f>
        <v>0</v>
      </c>
      <c r="J117" s="93">
        <v>1</v>
      </c>
      <c r="K117" s="93">
        <f t="shared" si="4"/>
        <v>0</v>
      </c>
      <c r="L117" s="174"/>
      <c r="M117" s="174"/>
      <c r="N117" s="172"/>
      <c r="O117" s="23"/>
    </row>
    <row r="118" spans="1:15" ht="28.5" customHeight="1" x14ac:dyDescent="0.15">
      <c r="A118" s="172"/>
      <c r="B118" s="172"/>
      <c r="C118" s="91" t="s">
        <v>31</v>
      </c>
      <c r="D118" s="190" t="s">
        <v>0</v>
      </c>
      <c r="E118" s="190"/>
      <c r="F118" s="93">
        <v>2</v>
      </c>
      <c r="G118" s="187" t="s">
        <v>67</v>
      </c>
      <c r="H118" s="187"/>
      <c r="I118" s="93">
        <f>成績!F137</f>
        <v>0</v>
      </c>
      <c r="J118" s="93">
        <v>1</v>
      </c>
      <c r="K118" s="93">
        <f t="shared" si="4"/>
        <v>0</v>
      </c>
      <c r="L118" s="174"/>
      <c r="M118" s="174"/>
      <c r="N118" s="172"/>
      <c r="O118" s="23"/>
    </row>
    <row r="119" spans="1:15" ht="28.5" customHeight="1" x14ac:dyDescent="0.15">
      <c r="A119" s="172"/>
      <c r="B119" s="172"/>
      <c r="C119" s="91" t="s">
        <v>45</v>
      </c>
      <c r="D119" s="190" t="s">
        <v>0</v>
      </c>
      <c r="E119" s="190"/>
      <c r="F119" s="93">
        <v>2</v>
      </c>
      <c r="G119" s="187" t="s">
        <v>63</v>
      </c>
      <c r="H119" s="187"/>
      <c r="I119" s="93">
        <f>成績!F139</f>
        <v>0</v>
      </c>
      <c r="J119" s="93">
        <v>1</v>
      </c>
      <c r="K119" s="93">
        <f t="shared" si="4"/>
        <v>0</v>
      </c>
      <c r="L119" s="174"/>
      <c r="M119" s="174"/>
      <c r="N119" s="172"/>
    </row>
    <row r="120" spans="1:15" ht="28.5" customHeight="1" x14ac:dyDescent="0.15">
      <c r="A120" s="172"/>
      <c r="B120" s="172"/>
      <c r="C120" s="113" t="s">
        <v>321</v>
      </c>
      <c r="D120" s="187" t="s">
        <v>0</v>
      </c>
      <c r="E120" s="187"/>
      <c r="F120" s="95" t="s">
        <v>313</v>
      </c>
      <c r="G120" s="193"/>
      <c r="H120" s="193"/>
      <c r="I120" s="93">
        <f t="array" ref="I120">SUM(成績!F$143:F$146*成績!G$143:G$146)</f>
        <v>0</v>
      </c>
      <c r="J120" s="93">
        <v>1</v>
      </c>
      <c r="K120" s="93">
        <f>I120*J120</f>
        <v>0</v>
      </c>
      <c r="L120" s="174"/>
      <c r="M120" s="174"/>
      <c r="N120" s="172"/>
    </row>
    <row r="121" spans="1:15" ht="28.5" customHeight="1" x14ac:dyDescent="0.15">
      <c r="A121" s="172"/>
      <c r="B121" s="172"/>
      <c r="C121" s="96" t="s">
        <v>320</v>
      </c>
      <c r="D121" s="202" t="s">
        <v>53</v>
      </c>
      <c r="E121" s="202"/>
      <c r="F121" s="97" t="s">
        <v>313</v>
      </c>
      <c r="G121" s="192"/>
      <c r="H121" s="192"/>
      <c r="I121" s="106">
        <f t="array" ref="I121">SUM(成績!F$147:F$150*成績!G$147:G$150)</f>
        <v>0</v>
      </c>
      <c r="J121" s="106">
        <v>1</v>
      </c>
      <c r="K121" s="106">
        <f>I121*J121</f>
        <v>0</v>
      </c>
      <c r="L121" s="174"/>
      <c r="M121" s="174"/>
      <c r="N121" s="172"/>
    </row>
    <row r="122" spans="1:15" ht="28.5" customHeight="1" x14ac:dyDescent="0.15">
      <c r="A122" s="171" t="s">
        <v>70</v>
      </c>
      <c r="B122" s="171" t="s">
        <v>34</v>
      </c>
      <c r="C122" s="89" t="s">
        <v>15</v>
      </c>
      <c r="D122" s="176" t="s">
        <v>1</v>
      </c>
      <c r="E122" s="176"/>
      <c r="F122" s="108">
        <v>1</v>
      </c>
      <c r="G122" s="176" t="s">
        <v>65</v>
      </c>
      <c r="H122" s="176"/>
      <c r="I122" s="108">
        <f>成績!F96</f>
        <v>0</v>
      </c>
      <c r="J122" s="108">
        <v>1</v>
      </c>
      <c r="K122" s="108">
        <f>I122*F122*J122</f>
        <v>0</v>
      </c>
      <c r="L122" s="213">
        <f>SUM(K122:K125)</f>
        <v>0</v>
      </c>
      <c r="M122" s="213">
        <f>SUM(L122:L136)</f>
        <v>0</v>
      </c>
      <c r="N122" s="171"/>
    </row>
    <row r="123" spans="1:15" ht="37.5" customHeight="1" x14ac:dyDescent="0.15">
      <c r="A123" s="226"/>
      <c r="B123" s="226"/>
      <c r="C123" s="114" t="s">
        <v>325</v>
      </c>
      <c r="D123" s="187" t="s">
        <v>1</v>
      </c>
      <c r="E123" s="187"/>
      <c r="F123" s="93">
        <v>2</v>
      </c>
      <c r="G123" s="187" t="s">
        <v>299</v>
      </c>
      <c r="H123" s="187"/>
      <c r="I123" s="93">
        <f>成績!F128</f>
        <v>0</v>
      </c>
      <c r="J123" s="93">
        <v>1</v>
      </c>
      <c r="K123" s="93">
        <f t="shared" ref="K123:K135" si="5">I123*F123*J123</f>
        <v>0</v>
      </c>
      <c r="L123" s="174"/>
      <c r="M123" s="174"/>
      <c r="N123" s="235"/>
    </row>
    <row r="124" spans="1:15" ht="28.5" customHeight="1" x14ac:dyDescent="0.15">
      <c r="A124" s="226"/>
      <c r="B124" s="226"/>
      <c r="C124" s="91" t="s">
        <v>159</v>
      </c>
      <c r="D124" s="187" t="s">
        <v>1</v>
      </c>
      <c r="E124" s="187"/>
      <c r="F124" s="93">
        <v>2</v>
      </c>
      <c r="G124" s="187" t="s">
        <v>62</v>
      </c>
      <c r="H124" s="187"/>
      <c r="I124" s="93">
        <f>成績!F58</f>
        <v>0</v>
      </c>
      <c r="J124" s="93">
        <v>0.5</v>
      </c>
      <c r="K124" s="93">
        <f t="shared" si="5"/>
        <v>0</v>
      </c>
      <c r="L124" s="174"/>
      <c r="M124" s="174"/>
      <c r="N124" s="235"/>
    </row>
    <row r="125" spans="1:15" ht="28.5" customHeight="1" x14ac:dyDescent="0.15">
      <c r="A125" s="226"/>
      <c r="B125" s="234"/>
      <c r="C125" s="102" t="s">
        <v>160</v>
      </c>
      <c r="D125" s="202" t="s">
        <v>1</v>
      </c>
      <c r="E125" s="202"/>
      <c r="F125" s="106">
        <v>6</v>
      </c>
      <c r="G125" s="196" t="s">
        <v>319</v>
      </c>
      <c r="H125" s="196"/>
      <c r="I125" s="106">
        <f>成績!F140</f>
        <v>0</v>
      </c>
      <c r="J125" s="106">
        <v>0.5</v>
      </c>
      <c r="K125" s="106">
        <f t="shared" si="5"/>
        <v>0</v>
      </c>
      <c r="L125" s="175"/>
      <c r="M125" s="174"/>
      <c r="N125" s="236"/>
    </row>
    <row r="126" spans="1:15" ht="28.5" customHeight="1" x14ac:dyDescent="0.15">
      <c r="A126" s="226"/>
      <c r="B126" s="171" t="s">
        <v>35</v>
      </c>
      <c r="C126" s="89" t="s">
        <v>158</v>
      </c>
      <c r="D126" s="176" t="s">
        <v>1</v>
      </c>
      <c r="E126" s="176"/>
      <c r="F126" s="108">
        <v>2</v>
      </c>
      <c r="G126" s="176" t="s">
        <v>61</v>
      </c>
      <c r="H126" s="176"/>
      <c r="I126" s="108">
        <f>成績!F124</f>
        <v>0</v>
      </c>
      <c r="J126" s="108">
        <v>1</v>
      </c>
      <c r="K126" s="108">
        <f t="shared" si="5"/>
        <v>0</v>
      </c>
      <c r="L126" s="213">
        <f>SUM(K126:K128)</f>
        <v>0</v>
      </c>
      <c r="M126" s="174"/>
      <c r="N126" s="237"/>
    </row>
    <row r="127" spans="1:15" ht="28.5" customHeight="1" x14ac:dyDescent="0.15">
      <c r="A127" s="226"/>
      <c r="B127" s="172"/>
      <c r="C127" s="91" t="s">
        <v>159</v>
      </c>
      <c r="D127" s="187" t="s">
        <v>1</v>
      </c>
      <c r="E127" s="187"/>
      <c r="F127" s="93">
        <v>2</v>
      </c>
      <c r="G127" s="187" t="s">
        <v>62</v>
      </c>
      <c r="H127" s="187"/>
      <c r="I127" s="93">
        <f>成績!F58</f>
        <v>0</v>
      </c>
      <c r="J127" s="93">
        <v>0.5</v>
      </c>
      <c r="K127" s="93">
        <f t="shared" si="5"/>
        <v>0</v>
      </c>
      <c r="L127" s="174"/>
      <c r="M127" s="174"/>
      <c r="N127" s="237"/>
    </row>
    <row r="128" spans="1:15" ht="28.5" customHeight="1" x14ac:dyDescent="0.15">
      <c r="A128" s="226"/>
      <c r="B128" s="172"/>
      <c r="C128" s="102" t="s">
        <v>160</v>
      </c>
      <c r="D128" s="202" t="s">
        <v>1</v>
      </c>
      <c r="E128" s="202"/>
      <c r="F128" s="106">
        <v>6</v>
      </c>
      <c r="G128" s="196" t="s">
        <v>319</v>
      </c>
      <c r="H128" s="196"/>
      <c r="I128" s="106">
        <f>成績!F140</f>
        <v>0</v>
      </c>
      <c r="J128" s="106">
        <v>0.5</v>
      </c>
      <c r="K128" s="106">
        <f t="shared" si="5"/>
        <v>0</v>
      </c>
      <c r="L128" s="175"/>
      <c r="M128" s="174"/>
      <c r="N128" s="237"/>
    </row>
    <row r="129" spans="1:14" ht="28.5" customHeight="1" x14ac:dyDescent="0.15">
      <c r="A129" s="226"/>
      <c r="B129" s="171" t="s">
        <v>36</v>
      </c>
      <c r="C129" s="91" t="s">
        <v>159</v>
      </c>
      <c r="D129" s="187" t="s">
        <v>1</v>
      </c>
      <c r="E129" s="187"/>
      <c r="F129" s="93">
        <v>2</v>
      </c>
      <c r="G129" s="187" t="s">
        <v>62</v>
      </c>
      <c r="H129" s="187"/>
      <c r="I129" s="93">
        <f>成績!F58</f>
        <v>0</v>
      </c>
      <c r="J129" s="93">
        <v>1</v>
      </c>
      <c r="K129" s="93">
        <f t="shared" si="5"/>
        <v>0</v>
      </c>
      <c r="L129" s="174">
        <f>SUM(K129:K136)</f>
        <v>0</v>
      </c>
      <c r="M129" s="174"/>
      <c r="N129" s="171" t="s">
        <v>345</v>
      </c>
    </row>
    <row r="130" spans="1:14" ht="28.5" customHeight="1" x14ac:dyDescent="0.15">
      <c r="A130" s="226"/>
      <c r="B130" s="172"/>
      <c r="C130" s="91" t="s">
        <v>22</v>
      </c>
      <c r="D130" s="93" t="s">
        <v>40</v>
      </c>
      <c r="E130" s="93" t="s">
        <v>1</v>
      </c>
      <c r="F130" s="93">
        <v>1</v>
      </c>
      <c r="G130" s="187" t="s">
        <v>65</v>
      </c>
      <c r="H130" s="187"/>
      <c r="I130" s="93">
        <f>成績!F97</f>
        <v>0</v>
      </c>
      <c r="J130" s="93">
        <v>1</v>
      </c>
      <c r="K130" s="93">
        <f t="shared" si="5"/>
        <v>0</v>
      </c>
      <c r="L130" s="174"/>
      <c r="M130" s="174"/>
      <c r="N130" s="172"/>
    </row>
    <row r="131" spans="1:14" ht="28.5" customHeight="1" x14ac:dyDescent="0.15">
      <c r="A131" s="226"/>
      <c r="B131" s="172"/>
      <c r="C131" s="91" t="s">
        <v>23</v>
      </c>
      <c r="D131" s="187" t="s">
        <v>40</v>
      </c>
      <c r="E131" s="187"/>
      <c r="F131" s="93">
        <v>1</v>
      </c>
      <c r="G131" s="187" t="s">
        <v>65</v>
      </c>
      <c r="H131" s="187"/>
      <c r="I131" s="93">
        <f>成績!F100</f>
        <v>0</v>
      </c>
      <c r="J131" s="93">
        <v>1</v>
      </c>
      <c r="K131" s="93">
        <f t="shared" si="5"/>
        <v>0</v>
      </c>
      <c r="L131" s="174"/>
      <c r="M131" s="174"/>
      <c r="N131" s="172"/>
    </row>
    <row r="132" spans="1:14" ht="28.5" customHeight="1" x14ac:dyDescent="0.15">
      <c r="A132" s="226"/>
      <c r="B132" s="172"/>
      <c r="C132" s="91" t="s">
        <v>162</v>
      </c>
      <c r="D132" s="187" t="s">
        <v>40</v>
      </c>
      <c r="E132" s="187"/>
      <c r="F132" s="93">
        <v>1</v>
      </c>
      <c r="G132" s="187" t="s">
        <v>66</v>
      </c>
      <c r="H132" s="187"/>
      <c r="I132" s="93">
        <f>成績!F111</f>
        <v>0</v>
      </c>
      <c r="J132" s="93">
        <v>1</v>
      </c>
      <c r="K132" s="93">
        <f t="shared" si="5"/>
        <v>0</v>
      </c>
      <c r="L132" s="174"/>
      <c r="M132" s="174"/>
      <c r="N132" s="172"/>
    </row>
    <row r="133" spans="1:14" ht="28.5" customHeight="1" x14ac:dyDescent="0.15">
      <c r="A133" s="226"/>
      <c r="B133" s="172"/>
      <c r="C133" s="91" t="s">
        <v>24</v>
      </c>
      <c r="D133" s="187" t="s">
        <v>40</v>
      </c>
      <c r="E133" s="187"/>
      <c r="F133" s="93">
        <v>1</v>
      </c>
      <c r="G133" s="187" t="s">
        <v>66</v>
      </c>
      <c r="H133" s="187"/>
      <c r="I133" s="93">
        <f>成績!F115</f>
        <v>0</v>
      </c>
      <c r="J133" s="93">
        <v>1</v>
      </c>
      <c r="K133" s="93">
        <f t="shared" si="5"/>
        <v>0</v>
      </c>
      <c r="L133" s="174"/>
      <c r="M133" s="174"/>
      <c r="N133" s="172"/>
    </row>
    <row r="134" spans="1:14" ht="28.5" customHeight="1" x14ac:dyDescent="0.15">
      <c r="A134" s="226"/>
      <c r="B134" s="172"/>
      <c r="C134" s="91" t="s">
        <v>25</v>
      </c>
      <c r="D134" s="187" t="s">
        <v>40</v>
      </c>
      <c r="E134" s="187"/>
      <c r="F134" s="93">
        <v>1</v>
      </c>
      <c r="G134" s="187" t="s">
        <v>61</v>
      </c>
      <c r="H134" s="187"/>
      <c r="I134" s="93">
        <f>成績!F123</f>
        <v>0</v>
      </c>
      <c r="J134" s="93">
        <v>1</v>
      </c>
      <c r="K134" s="93">
        <f t="shared" si="5"/>
        <v>0</v>
      </c>
      <c r="L134" s="174"/>
      <c r="M134" s="174"/>
      <c r="N134" s="172"/>
    </row>
    <row r="135" spans="1:14" ht="28.5" customHeight="1" x14ac:dyDescent="0.15">
      <c r="A135" s="226"/>
      <c r="B135" s="172"/>
      <c r="C135" s="91" t="s">
        <v>26</v>
      </c>
      <c r="D135" s="187" t="s">
        <v>0</v>
      </c>
      <c r="E135" s="187"/>
      <c r="F135" s="93">
        <v>1</v>
      </c>
      <c r="G135" s="187" t="s">
        <v>61</v>
      </c>
      <c r="H135" s="187"/>
      <c r="I135" s="93">
        <f>成績!F118</f>
        <v>0</v>
      </c>
      <c r="J135" s="93">
        <v>1</v>
      </c>
      <c r="K135" s="93">
        <f t="shared" si="5"/>
        <v>0</v>
      </c>
      <c r="L135" s="174"/>
      <c r="M135" s="174"/>
      <c r="N135" s="172"/>
    </row>
    <row r="136" spans="1:14" ht="28.5" customHeight="1" x14ac:dyDescent="0.15">
      <c r="A136" s="226"/>
      <c r="B136" s="173"/>
      <c r="C136" s="115" t="s">
        <v>69</v>
      </c>
      <c r="D136" s="189"/>
      <c r="E136" s="189"/>
      <c r="F136" s="116" t="s">
        <v>302</v>
      </c>
      <c r="G136" s="195"/>
      <c r="H136" s="195"/>
      <c r="I136" s="116">
        <f>成績!F153/2</f>
        <v>0</v>
      </c>
      <c r="J136" s="116">
        <v>0.5</v>
      </c>
      <c r="K136" s="116">
        <f>I136*J136</f>
        <v>0</v>
      </c>
      <c r="L136" s="175"/>
      <c r="M136" s="174"/>
      <c r="N136" s="173"/>
    </row>
    <row r="137" spans="1:14" ht="28.5" customHeight="1" x14ac:dyDescent="0.15">
      <c r="A137" s="171" t="s">
        <v>43</v>
      </c>
      <c r="B137" s="171" t="s">
        <v>37</v>
      </c>
      <c r="C137" s="89" t="s">
        <v>126</v>
      </c>
      <c r="D137" s="200" t="s">
        <v>1</v>
      </c>
      <c r="E137" s="200"/>
      <c r="F137" s="117">
        <v>2</v>
      </c>
      <c r="G137" s="176" t="s">
        <v>341</v>
      </c>
      <c r="H137" s="176"/>
      <c r="I137" s="117">
        <f>成績!F4</f>
        <v>0</v>
      </c>
      <c r="J137" s="117">
        <v>0.5</v>
      </c>
      <c r="K137" s="117">
        <f t="shared" ref="K137:K149" si="6">I137*F137*J137</f>
        <v>0</v>
      </c>
      <c r="L137" s="232">
        <f>SUM(K137:K143)</f>
        <v>0</v>
      </c>
      <c r="M137" s="229">
        <f>SUM(L137:L151)</f>
        <v>0</v>
      </c>
      <c r="N137" s="171"/>
    </row>
    <row r="138" spans="1:14" ht="28.5" customHeight="1" x14ac:dyDescent="0.15">
      <c r="A138" s="172"/>
      <c r="B138" s="172"/>
      <c r="C138" s="91" t="s">
        <v>295</v>
      </c>
      <c r="D138" s="190" t="s">
        <v>97</v>
      </c>
      <c r="E138" s="190"/>
      <c r="F138" s="118">
        <v>2</v>
      </c>
      <c r="G138" s="187" t="s">
        <v>340</v>
      </c>
      <c r="H138" s="187"/>
      <c r="I138" s="118">
        <f>成績!F5</f>
        <v>0</v>
      </c>
      <c r="J138" s="118">
        <v>0.2</v>
      </c>
      <c r="K138" s="118">
        <f t="shared" si="6"/>
        <v>0</v>
      </c>
      <c r="L138" s="233"/>
      <c r="M138" s="230"/>
      <c r="N138" s="172"/>
    </row>
    <row r="139" spans="1:14" ht="28.5" customHeight="1" x14ac:dyDescent="0.15">
      <c r="A139" s="172"/>
      <c r="B139" s="172"/>
      <c r="C139" s="91" t="s">
        <v>298</v>
      </c>
      <c r="D139" s="199" t="s">
        <v>1</v>
      </c>
      <c r="E139" s="199"/>
      <c r="F139" s="118">
        <v>1</v>
      </c>
      <c r="G139" s="194" t="s">
        <v>105</v>
      </c>
      <c r="H139" s="194"/>
      <c r="I139" s="118">
        <f>成績!F54</f>
        <v>0</v>
      </c>
      <c r="J139" s="118">
        <v>1</v>
      </c>
      <c r="K139" s="118">
        <f t="shared" si="6"/>
        <v>0</v>
      </c>
      <c r="L139" s="233"/>
      <c r="M139" s="230"/>
      <c r="N139" s="172"/>
    </row>
    <row r="140" spans="1:14" ht="28.5" customHeight="1" x14ac:dyDescent="0.15">
      <c r="A140" s="172"/>
      <c r="B140" s="172"/>
      <c r="C140" s="91" t="s">
        <v>159</v>
      </c>
      <c r="D140" s="187" t="s">
        <v>1</v>
      </c>
      <c r="E140" s="187"/>
      <c r="F140" s="93">
        <v>2</v>
      </c>
      <c r="G140" s="187" t="s">
        <v>62</v>
      </c>
      <c r="H140" s="187"/>
      <c r="I140" s="93">
        <f>成績!F58</f>
        <v>0</v>
      </c>
      <c r="J140" s="93">
        <v>1</v>
      </c>
      <c r="K140" s="118">
        <f t="shared" si="6"/>
        <v>0</v>
      </c>
      <c r="L140" s="233"/>
      <c r="M140" s="230"/>
      <c r="N140" s="172"/>
    </row>
    <row r="141" spans="1:14" ht="37.5" customHeight="1" x14ac:dyDescent="0.15">
      <c r="A141" s="172"/>
      <c r="B141" s="172"/>
      <c r="C141" s="114" t="s">
        <v>325</v>
      </c>
      <c r="D141" s="187" t="s">
        <v>1</v>
      </c>
      <c r="E141" s="187"/>
      <c r="F141" s="93">
        <v>2</v>
      </c>
      <c r="G141" s="187" t="s">
        <v>303</v>
      </c>
      <c r="H141" s="187"/>
      <c r="I141" s="93">
        <f>成績!F128</f>
        <v>0</v>
      </c>
      <c r="J141" s="93">
        <v>1</v>
      </c>
      <c r="K141" s="118">
        <f t="shared" si="6"/>
        <v>0</v>
      </c>
      <c r="L141" s="233"/>
      <c r="M141" s="230"/>
      <c r="N141" s="172"/>
    </row>
    <row r="142" spans="1:14" ht="28.5" customHeight="1" x14ac:dyDescent="0.15">
      <c r="A142" s="172"/>
      <c r="B142" s="172"/>
      <c r="C142" s="100" t="s">
        <v>171</v>
      </c>
      <c r="D142" s="199" t="s">
        <v>0</v>
      </c>
      <c r="E142" s="199"/>
      <c r="F142" s="118">
        <v>1</v>
      </c>
      <c r="G142" s="187" t="s">
        <v>292</v>
      </c>
      <c r="H142" s="187"/>
      <c r="I142" s="118">
        <f>成績!F127</f>
        <v>0</v>
      </c>
      <c r="J142" s="118">
        <v>0.75</v>
      </c>
      <c r="K142" s="118">
        <f t="shared" si="6"/>
        <v>0</v>
      </c>
      <c r="L142" s="233"/>
      <c r="M142" s="230"/>
      <c r="N142" s="172"/>
    </row>
    <row r="143" spans="1:14" ht="28.5" customHeight="1" x14ac:dyDescent="0.15">
      <c r="A143" s="172"/>
      <c r="B143" s="172"/>
      <c r="C143" s="102" t="s">
        <v>160</v>
      </c>
      <c r="D143" s="201" t="s">
        <v>1</v>
      </c>
      <c r="E143" s="201"/>
      <c r="F143" s="119">
        <v>6</v>
      </c>
      <c r="G143" s="196" t="s">
        <v>319</v>
      </c>
      <c r="H143" s="196"/>
      <c r="I143" s="119">
        <f>成績!F140</f>
        <v>0</v>
      </c>
      <c r="J143" s="119">
        <f>1/2</f>
        <v>0.5</v>
      </c>
      <c r="K143" s="119">
        <f t="shared" si="6"/>
        <v>0</v>
      </c>
      <c r="L143" s="233"/>
      <c r="M143" s="230"/>
      <c r="N143" s="172"/>
    </row>
    <row r="144" spans="1:14" ht="28.5" customHeight="1" x14ac:dyDescent="0.15">
      <c r="A144" s="172"/>
      <c r="B144" s="171" t="s">
        <v>38</v>
      </c>
      <c r="C144" s="109" t="s">
        <v>135</v>
      </c>
      <c r="D144" s="200" t="s">
        <v>1</v>
      </c>
      <c r="E144" s="200"/>
      <c r="F144" s="117">
        <v>1</v>
      </c>
      <c r="G144" s="176" t="s">
        <v>141</v>
      </c>
      <c r="H144" s="176"/>
      <c r="I144" s="117">
        <f>成績!F26</f>
        <v>0</v>
      </c>
      <c r="J144" s="117">
        <v>1</v>
      </c>
      <c r="K144" s="117">
        <f t="shared" si="6"/>
        <v>0</v>
      </c>
      <c r="L144" s="229">
        <f>SUM(K144:K151)</f>
        <v>0</v>
      </c>
      <c r="M144" s="230"/>
      <c r="N144" s="171" t="s">
        <v>345</v>
      </c>
    </row>
    <row r="145" spans="1:14" ht="28.5" customHeight="1" x14ac:dyDescent="0.15">
      <c r="A145" s="172"/>
      <c r="B145" s="172"/>
      <c r="C145" s="100" t="s">
        <v>136</v>
      </c>
      <c r="D145" s="199" t="s">
        <v>1</v>
      </c>
      <c r="E145" s="199"/>
      <c r="F145" s="118">
        <v>1</v>
      </c>
      <c r="G145" s="187" t="s">
        <v>283</v>
      </c>
      <c r="H145" s="187"/>
      <c r="I145" s="118">
        <f>成績!F27</f>
        <v>0</v>
      </c>
      <c r="J145" s="118">
        <v>1</v>
      </c>
      <c r="K145" s="118">
        <f t="shared" si="6"/>
        <v>0</v>
      </c>
      <c r="L145" s="230"/>
      <c r="M145" s="230"/>
      <c r="N145" s="172"/>
    </row>
    <row r="146" spans="1:14" ht="28.5" customHeight="1" x14ac:dyDescent="0.15">
      <c r="A146" s="172"/>
      <c r="B146" s="172"/>
      <c r="C146" s="100" t="s">
        <v>137</v>
      </c>
      <c r="D146" s="199" t="s">
        <v>1</v>
      </c>
      <c r="E146" s="199"/>
      <c r="F146" s="118">
        <v>1</v>
      </c>
      <c r="G146" s="187" t="s">
        <v>178</v>
      </c>
      <c r="H146" s="187"/>
      <c r="I146" s="118">
        <f>成績!F28</f>
        <v>0</v>
      </c>
      <c r="J146" s="118">
        <v>1</v>
      </c>
      <c r="K146" s="118">
        <f t="shared" si="6"/>
        <v>0</v>
      </c>
      <c r="L146" s="230"/>
      <c r="M146" s="230"/>
      <c r="N146" s="172"/>
    </row>
    <row r="147" spans="1:14" ht="28.5" customHeight="1" x14ac:dyDescent="0.15">
      <c r="A147" s="172"/>
      <c r="B147" s="172"/>
      <c r="C147" s="100" t="s">
        <v>138</v>
      </c>
      <c r="D147" s="199" t="s">
        <v>1</v>
      </c>
      <c r="E147" s="199"/>
      <c r="F147" s="118">
        <v>1</v>
      </c>
      <c r="G147" s="187" t="s">
        <v>282</v>
      </c>
      <c r="H147" s="187"/>
      <c r="I147" s="118">
        <f>成績!F29</f>
        <v>0</v>
      </c>
      <c r="J147" s="118">
        <v>1</v>
      </c>
      <c r="K147" s="118">
        <f t="shared" si="6"/>
        <v>0</v>
      </c>
      <c r="L147" s="230"/>
      <c r="M147" s="230"/>
      <c r="N147" s="172"/>
    </row>
    <row r="148" spans="1:14" ht="28.5" customHeight="1" x14ac:dyDescent="0.15">
      <c r="A148" s="172"/>
      <c r="B148" s="172"/>
      <c r="C148" s="91" t="s">
        <v>213</v>
      </c>
      <c r="D148" s="199" t="s">
        <v>0</v>
      </c>
      <c r="E148" s="199"/>
      <c r="F148" s="118">
        <v>2</v>
      </c>
      <c r="G148" s="194" t="s">
        <v>105</v>
      </c>
      <c r="H148" s="194"/>
      <c r="I148" s="118">
        <f>成績!F89</f>
        <v>0</v>
      </c>
      <c r="J148" s="118">
        <v>1</v>
      </c>
      <c r="K148" s="118">
        <f t="shared" si="6"/>
        <v>0</v>
      </c>
      <c r="L148" s="230"/>
      <c r="M148" s="230"/>
      <c r="N148" s="172"/>
    </row>
    <row r="149" spans="1:14" ht="28.5" customHeight="1" x14ac:dyDescent="0.15">
      <c r="A149" s="172"/>
      <c r="B149" s="172"/>
      <c r="C149" s="100" t="s">
        <v>156</v>
      </c>
      <c r="D149" s="199" t="s">
        <v>0</v>
      </c>
      <c r="E149" s="199"/>
      <c r="F149" s="118">
        <v>2</v>
      </c>
      <c r="G149" s="194" t="s">
        <v>62</v>
      </c>
      <c r="H149" s="194"/>
      <c r="I149" s="118">
        <f>成績!F130</f>
        <v>0</v>
      </c>
      <c r="J149" s="118">
        <v>1</v>
      </c>
      <c r="K149" s="118">
        <f t="shared" si="6"/>
        <v>0</v>
      </c>
      <c r="L149" s="230"/>
      <c r="M149" s="230"/>
      <c r="N149" s="172"/>
    </row>
    <row r="150" spans="1:14" ht="28.5" customHeight="1" x14ac:dyDescent="0.15">
      <c r="A150" s="172"/>
      <c r="B150" s="172"/>
      <c r="C150" s="100" t="s">
        <v>130</v>
      </c>
      <c r="D150" s="199" t="s">
        <v>0</v>
      </c>
      <c r="E150" s="199"/>
      <c r="F150" s="95" t="s">
        <v>313</v>
      </c>
      <c r="G150" s="193"/>
      <c r="H150" s="193"/>
      <c r="I150" s="93">
        <f t="array" ref="I150">SUM(IF(成績!D$12:D$22="初修外国語",1,0)*成績!F$12:F$22*成績!G$12:G$22)</f>
        <v>0</v>
      </c>
      <c r="J150" s="118">
        <v>1</v>
      </c>
      <c r="K150" s="118">
        <f>I150*J150</f>
        <v>0</v>
      </c>
      <c r="L150" s="230"/>
      <c r="M150" s="230"/>
      <c r="N150" s="172"/>
    </row>
    <row r="151" spans="1:14" ht="28.5" customHeight="1" x14ac:dyDescent="0.15">
      <c r="A151" s="173"/>
      <c r="B151" s="173"/>
      <c r="C151" s="120" t="s">
        <v>69</v>
      </c>
      <c r="D151" s="197"/>
      <c r="E151" s="197"/>
      <c r="F151" s="121" t="s">
        <v>268</v>
      </c>
      <c r="G151" s="198"/>
      <c r="H151" s="198"/>
      <c r="I151" s="116">
        <f>成績!F153/2</f>
        <v>0</v>
      </c>
      <c r="J151" s="122">
        <v>0.5</v>
      </c>
      <c r="K151" s="116">
        <f>I151*J151</f>
        <v>0</v>
      </c>
      <c r="L151" s="231"/>
      <c r="M151" s="231"/>
      <c r="N151" s="173"/>
    </row>
    <row r="152" spans="1:14" x14ac:dyDescent="0.15">
      <c r="B152" s="7" t="s">
        <v>107</v>
      </c>
    </row>
  </sheetData>
  <sheetProtection sheet="1" objects="1" scenarios="1"/>
  <protectedRanges>
    <protectedRange sqref="I33" name="範囲3"/>
  </protectedRanges>
  <mergeCells count="366">
    <mergeCell ref="D141:E141"/>
    <mergeCell ref="O18:O32"/>
    <mergeCell ref="O105:O114"/>
    <mergeCell ref="L112:L121"/>
    <mergeCell ref="N105:N111"/>
    <mergeCell ref="L105:L111"/>
    <mergeCell ref="N36:N42"/>
    <mergeCell ref="N46:N75"/>
    <mergeCell ref="N76:N85"/>
    <mergeCell ref="L36:L45"/>
    <mergeCell ref="M36:M85"/>
    <mergeCell ref="N86:N90"/>
    <mergeCell ref="N91:N104"/>
    <mergeCell ref="M86:M121"/>
    <mergeCell ref="N34:N35"/>
    <mergeCell ref="L28:L33"/>
    <mergeCell ref="N28:N33"/>
    <mergeCell ref="N18:N27"/>
    <mergeCell ref="L34:L35"/>
    <mergeCell ref="N112:N121"/>
    <mergeCell ref="G34:H34"/>
    <mergeCell ref="G51:H51"/>
    <mergeCell ref="L126:L128"/>
    <mergeCell ref="L122:L125"/>
    <mergeCell ref="N144:N151"/>
    <mergeCell ref="M137:M151"/>
    <mergeCell ref="L137:L143"/>
    <mergeCell ref="B144:B151"/>
    <mergeCell ref="A122:A136"/>
    <mergeCell ref="N137:N143"/>
    <mergeCell ref="B137:B143"/>
    <mergeCell ref="B122:B125"/>
    <mergeCell ref="B126:B128"/>
    <mergeCell ref="N122:N125"/>
    <mergeCell ref="N126:N128"/>
    <mergeCell ref="L144:L151"/>
    <mergeCell ref="A137:A151"/>
    <mergeCell ref="D128:E128"/>
    <mergeCell ref="D127:E127"/>
    <mergeCell ref="D126:E126"/>
    <mergeCell ref="G125:H125"/>
    <mergeCell ref="G124:H124"/>
    <mergeCell ref="G123:H123"/>
    <mergeCell ref="G122:H122"/>
    <mergeCell ref="D125:E125"/>
    <mergeCell ref="D124:E124"/>
    <mergeCell ref="D142:E142"/>
    <mergeCell ref="M122:M136"/>
    <mergeCell ref="A1:C1"/>
    <mergeCell ref="L1:M1"/>
    <mergeCell ref="A36:A84"/>
    <mergeCell ref="B34:B35"/>
    <mergeCell ref="B18:B27"/>
    <mergeCell ref="L18:L27"/>
    <mergeCell ref="M18:M35"/>
    <mergeCell ref="B28:B33"/>
    <mergeCell ref="L46:L75"/>
    <mergeCell ref="A4:A17"/>
    <mergeCell ref="B4:B14"/>
    <mergeCell ref="B15:B17"/>
    <mergeCell ref="A2:A3"/>
    <mergeCell ref="B2:B3"/>
    <mergeCell ref="C2:C3"/>
    <mergeCell ref="F2:F3"/>
    <mergeCell ref="D14:E14"/>
    <mergeCell ref="D13:E13"/>
    <mergeCell ref="D17:E17"/>
    <mergeCell ref="D16:E16"/>
    <mergeCell ref="D15:E15"/>
    <mergeCell ref="B36:B45"/>
    <mergeCell ref="G35:H35"/>
    <mergeCell ref="L76:L85"/>
    <mergeCell ref="L91:L104"/>
    <mergeCell ref="B86:B90"/>
    <mergeCell ref="B105:B111"/>
    <mergeCell ref="B112:B121"/>
    <mergeCell ref="B91:B104"/>
    <mergeCell ref="L86:L90"/>
    <mergeCell ref="D90:E90"/>
    <mergeCell ref="D89:E89"/>
    <mergeCell ref="D88:E88"/>
    <mergeCell ref="D87:E87"/>
    <mergeCell ref="D86:E86"/>
    <mergeCell ref="G90:H90"/>
    <mergeCell ref="G89:H89"/>
    <mergeCell ref="G88:H88"/>
    <mergeCell ref="G87:H87"/>
    <mergeCell ref="G86:H86"/>
    <mergeCell ref="G104:H104"/>
    <mergeCell ref="G103:H103"/>
    <mergeCell ref="G102:H102"/>
    <mergeCell ref="G101:H101"/>
    <mergeCell ref="G100:H100"/>
    <mergeCell ref="G99:H99"/>
    <mergeCell ref="G98:H98"/>
    <mergeCell ref="G97:H97"/>
    <mergeCell ref="D40:E40"/>
    <mergeCell ref="D39:E39"/>
    <mergeCell ref="D38:E38"/>
    <mergeCell ref="D37:E37"/>
    <mergeCell ref="D36:E36"/>
    <mergeCell ref="A86:A121"/>
    <mergeCell ref="B46:B75"/>
    <mergeCell ref="B76:B84"/>
    <mergeCell ref="D57:E57"/>
    <mergeCell ref="D53:E53"/>
    <mergeCell ref="D52:E52"/>
    <mergeCell ref="D84:E84"/>
    <mergeCell ref="D83:E83"/>
    <mergeCell ref="D82:E82"/>
    <mergeCell ref="D81:E81"/>
    <mergeCell ref="D91:E91"/>
    <mergeCell ref="D104:E104"/>
    <mergeCell ref="D103:E103"/>
    <mergeCell ref="D102:E102"/>
    <mergeCell ref="D101:E101"/>
    <mergeCell ref="D106:E106"/>
    <mergeCell ref="D105:E105"/>
    <mergeCell ref="G42:H42"/>
    <mergeCell ref="G41:H41"/>
    <mergeCell ref="G40:H40"/>
    <mergeCell ref="G39:H39"/>
    <mergeCell ref="D46:E46"/>
    <mergeCell ref="D65:E65"/>
    <mergeCell ref="D64:E64"/>
    <mergeCell ref="D63:E63"/>
    <mergeCell ref="D62:E62"/>
    <mergeCell ref="D61:E61"/>
    <mergeCell ref="D60:E60"/>
    <mergeCell ref="D59:E59"/>
    <mergeCell ref="D58:E58"/>
    <mergeCell ref="G48:H48"/>
    <mergeCell ref="G47:H47"/>
    <mergeCell ref="G46:H46"/>
    <mergeCell ref="G55:H55"/>
    <mergeCell ref="G54:H54"/>
    <mergeCell ref="G53:H53"/>
    <mergeCell ref="G52:H52"/>
    <mergeCell ref="D45:E45"/>
    <mergeCell ref="D44:E44"/>
    <mergeCell ref="D43:E43"/>
    <mergeCell ref="D41:E41"/>
    <mergeCell ref="G27:H27"/>
    <mergeCell ref="G26:H26"/>
    <mergeCell ref="G25:H25"/>
    <mergeCell ref="G19:H19"/>
    <mergeCell ref="G24:H24"/>
    <mergeCell ref="G23:H23"/>
    <mergeCell ref="G22:H22"/>
    <mergeCell ref="G21:H21"/>
    <mergeCell ref="G20:H20"/>
    <mergeCell ref="D25:E25"/>
    <mergeCell ref="D24:E24"/>
    <mergeCell ref="D23:E23"/>
    <mergeCell ref="D22:E22"/>
    <mergeCell ref="D21:E21"/>
    <mergeCell ref="D20:E20"/>
    <mergeCell ref="D19:E19"/>
    <mergeCell ref="D18:E18"/>
    <mergeCell ref="D7:E7"/>
    <mergeCell ref="D9:E9"/>
    <mergeCell ref="D8:E8"/>
    <mergeCell ref="D2:E2"/>
    <mergeCell ref="G12:H12"/>
    <mergeCell ref="G11:H11"/>
    <mergeCell ref="G10:H10"/>
    <mergeCell ref="G9:H9"/>
    <mergeCell ref="G8:H8"/>
    <mergeCell ref="D12:E12"/>
    <mergeCell ref="D11:E11"/>
    <mergeCell ref="D10:E10"/>
    <mergeCell ref="D6:E6"/>
    <mergeCell ref="D5:E5"/>
    <mergeCell ref="D4:E4"/>
    <mergeCell ref="N2:N3"/>
    <mergeCell ref="M2:M3"/>
    <mergeCell ref="L2:L3"/>
    <mergeCell ref="K2:K3"/>
    <mergeCell ref="J2:J3"/>
    <mergeCell ref="I2:I3"/>
    <mergeCell ref="G2:H2"/>
    <mergeCell ref="N4:N14"/>
    <mergeCell ref="N15:N17"/>
    <mergeCell ref="M4:M17"/>
    <mergeCell ref="L4:L14"/>
    <mergeCell ref="L15:L17"/>
    <mergeCell ref="G17:H17"/>
    <mergeCell ref="G16:H16"/>
    <mergeCell ref="G15:H15"/>
    <mergeCell ref="G18:H18"/>
    <mergeCell ref="D27:E27"/>
    <mergeCell ref="D26:E26"/>
    <mergeCell ref="D75:E75"/>
    <mergeCell ref="D74:E74"/>
    <mergeCell ref="D73:E73"/>
    <mergeCell ref="D72:E72"/>
    <mergeCell ref="D71:E71"/>
    <mergeCell ref="D70:E70"/>
    <mergeCell ref="D69:E69"/>
    <mergeCell ref="D68:E68"/>
    <mergeCell ref="D67:E67"/>
    <mergeCell ref="D66:E66"/>
    <mergeCell ref="D51:E51"/>
    <mergeCell ref="D50:E50"/>
    <mergeCell ref="D49:E49"/>
    <mergeCell ref="D48:E48"/>
    <mergeCell ref="D47:E47"/>
    <mergeCell ref="D54:E54"/>
    <mergeCell ref="D33:E33"/>
    <mergeCell ref="D32:E32"/>
    <mergeCell ref="D31:E31"/>
    <mergeCell ref="D30:E30"/>
    <mergeCell ref="D29:E29"/>
    <mergeCell ref="D28:E28"/>
    <mergeCell ref="G60:H60"/>
    <mergeCell ref="G59:H59"/>
    <mergeCell ref="G58:H58"/>
    <mergeCell ref="G57:H57"/>
    <mergeCell ref="G56:H56"/>
    <mergeCell ref="G65:H65"/>
    <mergeCell ref="G64:H64"/>
    <mergeCell ref="D56:E56"/>
    <mergeCell ref="D55:E55"/>
    <mergeCell ref="G44:H44"/>
    <mergeCell ref="G43:H43"/>
    <mergeCell ref="G37:H37"/>
    <mergeCell ref="G36:H36"/>
    <mergeCell ref="G38:H38"/>
    <mergeCell ref="G33:H33"/>
    <mergeCell ref="G32:H32"/>
    <mergeCell ref="G31:H31"/>
    <mergeCell ref="G30:H30"/>
    <mergeCell ref="G29:H29"/>
    <mergeCell ref="G28:H28"/>
    <mergeCell ref="G45:H45"/>
    <mergeCell ref="D35:E35"/>
    <mergeCell ref="D34:E34"/>
    <mergeCell ref="G73:H73"/>
    <mergeCell ref="G72:H72"/>
    <mergeCell ref="G71:H71"/>
    <mergeCell ref="G70:H70"/>
    <mergeCell ref="G69:H69"/>
    <mergeCell ref="G50:H50"/>
    <mergeCell ref="G49:H49"/>
    <mergeCell ref="D100:E100"/>
    <mergeCell ref="G80:H80"/>
    <mergeCell ref="G79:H79"/>
    <mergeCell ref="G78:H78"/>
    <mergeCell ref="G77:H77"/>
    <mergeCell ref="G76:H76"/>
    <mergeCell ref="G85:H85"/>
    <mergeCell ref="G84:H84"/>
    <mergeCell ref="G83:H83"/>
    <mergeCell ref="G82:H82"/>
    <mergeCell ref="G81:H81"/>
    <mergeCell ref="D80:E80"/>
    <mergeCell ref="D79:E79"/>
    <mergeCell ref="D78:E78"/>
    <mergeCell ref="D77:E77"/>
    <mergeCell ref="D76:E76"/>
    <mergeCell ref="D85:E85"/>
    <mergeCell ref="G96:H96"/>
    <mergeCell ref="G95:H95"/>
    <mergeCell ref="G94:H94"/>
    <mergeCell ref="G93:H93"/>
    <mergeCell ref="G92:H92"/>
    <mergeCell ref="G91:H91"/>
    <mergeCell ref="D98:E98"/>
    <mergeCell ref="D96:E96"/>
    <mergeCell ref="D95:E95"/>
    <mergeCell ref="D93:E93"/>
    <mergeCell ref="D92:E92"/>
    <mergeCell ref="G111:H111"/>
    <mergeCell ref="G110:H110"/>
    <mergeCell ref="G109:H109"/>
    <mergeCell ref="G108:H108"/>
    <mergeCell ref="G107:H107"/>
    <mergeCell ref="G106:H106"/>
    <mergeCell ref="G105:H105"/>
    <mergeCell ref="D111:E111"/>
    <mergeCell ref="D110:E110"/>
    <mergeCell ref="D109:E109"/>
    <mergeCell ref="D108:E108"/>
    <mergeCell ref="D107:E107"/>
    <mergeCell ref="G119:H119"/>
    <mergeCell ref="G118:H118"/>
    <mergeCell ref="G116:H116"/>
    <mergeCell ref="G115:H115"/>
    <mergeCell ref="G114:H114"/>
    <mergeCell ref="G113:H113"/>
    <mergeCell ref="G112:H112"/>
    <mergeCell ref="D121:E121"/>
    <mergeCell ref="D120:E120"/>
    <mergeCell ref="D119:E119"/>
    <mergeCell ref="D118:E118"/>
    <mergeCell ref="D116:E116"/>
    <mergeCell ref="D140:E140"/>
    <mergeCell ref="D139:E139"/>
    <mergeCell ref="D138:E138"/>
    <mergeCell ref="D137:E137"/>
    <mergeCell ref="D123:E123"/>
    <mergeCell ref="D122:E122"/>
    <mergeCell ref="D129:E129"/>
    <mergeCell ref="D135:E135"/>
    <mergeCell ref="D134:E134"/>
    <mergeCell ref="D133:E133"/>
    <mergeCell ref="D132:E132"/>
    <mergeCell ref="D131:E131"/>
    <mergeCell ref="G147:H147"/>
    <mergeCell ref="G146:H146"/>
    <mergeCell ref="G145:H145"/>
    <mergeCell ref="G144:H144"/>
    <mergeCell ref="G143:H143"/>
    <mergeCell ref="D151:E151"/>
    <mergeCell ref="G151:H151"/>
    <mergeCell ref="G150:H150"/>
    <mergeCell ref="G149:H149"/>
    <mergeCell ref="G148:H148"/>
    <mergeCell ref="D150:E150"/>
    <mergeCell ref="D149:E149"/>
    <mergeCell ref="D148:E148"/>
    <mergeCell ref="D147:E147"/>
    <mergeCell ref="D146:E146"/>
    <mergeCell ref="D145:E145"/>
    <mergeCell ref="D144:E144"/>
    <mergeCell ref="D143:E143"/>
    <mergeCell ref="G142:H142"/>
    <mergeCell ref="G141:H141"/>
    <mergeCell ref="G140:H140"/>
    <mergeCell ref="G139:H139"/>
    <mergeCell ref="G138:H138"/>
    <mergeCell ref="G136:H136"/>
    <mergeCell ref="G128:H128"/>
    <mergeCell ref="G127:H127"/>
    <mergeCell ref="G126:H126"/>
    <mergeCell ref="G135:H135"/>
    <mergeCell ref="G134:H134"/>
    <mergeCell ref="G133:H133"/>
    <mergeCell ref="G132:H132"/>
    <mergeCell ref="G131:H131"/>
    <mergeCell ref="G130:H130"/>
    <mergeCell ref="G129:H129"/>
    <mergeCell ref="N129:N136"/>
    <mergeCell ref="B129:B136"/>
    <mergeCell ref="L129:L136"/>
    <mergeCell ref="G137:H137"/>
    <mergeCell ref="G7:H7"/>
    <mergeCell ref="G6:H6"/>
    <mergeCell ref="G5:H5"/>
    <mergeCell ref="G4:H4"/>
    <mergeCell ref="G14:H14"/>
    <mergeCell ref="G13:H13"/>
    <mergeCell ref="G63:H63"/>
    <mergeCell ref="G62:H62"/>
    <mergeCell ref="G61:H61"/>
    <mergeCell ref="G75:H75"/>
    <mergeCell ref="G74:H74"/>
    <mergeCell ref="G68:H68"/>
    <mergeCell ref="G67:H67"/>
    <mergeCell ref="G66:H66"/>
    <mergeCell ref="D136:E136"/>
    <mergeCell ref="D115:E115"/>
    <mergeCell ref="D114:E114"/>
    <mergeCell ref="D112:E112"/>
    <mergeCell ref="G121:H121"/>
    <mergeCell ref="G120:H120"/>
  </mergeCells>
  <phoneticPr fontId="3"/>
  <dataValidations count="1">
    <dataValidation type="whole" allowBlank="1" showInputMessage="1" showErrorMessage="1" sqref="I33" xr:uid="{A756E87C-33BA-42E2-BF10-CE298162F065}">
      <formula1>0</formula1>
      <formula2>100</formula2>
    </dataValidation>
  </dataValidations>
  <printOptions horizontalCentered="1"/>
  <pageMargins left="0.78740157480314965" right="0.6692913385826772" top="0.59055118110236227" bottom="0.59055118110236227" header="0.51181102362204722" footer="0.51181102362204722"/>
  <pageSetup paperSize="9" scale="5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S55"/>
  <sheetViews>
    <sheetView showGridLines="0" zoomScaleNormal="100" workbookViewId="0">
      <selection activeCell="G3" sqref="G3"/>
    </sheetView>
  </sheetViews>
  <sheetFormatPr defaultRowHeight="13.5" x14ac:dyDescent="0.15"/>
  <cols>
    <col min="1" max="1" width="3.375" customWidth="1"/>
    <col min="2" max="5" width="9.5" customWidth="1"/>
    <col min="6" max="6" width="12" customWidth="1"/>
    <col min="7" max="7" width="9.5" style="9" customWidth="1"/>
    <col min="8" max="10" width="9.5" customWidth="1"/>
  </cols>
  <sheetData>
    <row r="1" spans="2:10" ht="39" customHeight="1" x14ac:dyDescent="0.15">
      <c r="B1" s="249" t="str">
        <f>達成度表!A1</f>
        <v>学生番号：，氏名：，年入学</v>
      </c>
      <c r="C1" s="249"/>
      <c r="D1" s="249"/>
      <c r="E1" s="249"/>
      <c r="F1" s="249"/>
      <c r="G1" s="249"/>
      <c r="H1" s="249"/>
      <c r="I1" s="249"/>
      <c r="J1" s="249"/>
    </row>
    <row r="2" spans="2:10" ht="16.5" customHeight="1" x14ac:dyDescent="0.15">
      <c r="B2" s="9"/>
      <c r="C2" s="9"/>
      <c r="D2" s="9"/>
      <c r="E2" s="9"/>
      <c r="F2" s="9"/>
      <c r="H2" s="9"/>
      <c r="I2" s="9"/>
    </row>
    <row r="3" spans="2:10" x14ac:dyDescent="0.15">
      <c r="B3" s="221" t="s">
        <v>356</v>
      </c>
      <c r="C3" s="221"/>
      <c r="D3" s="221"/>
      <c r="E3" s="221"/>
      <c r="G3" s="145" t="s">
        <v>76</v>
      </c>
      <c r="H3" t="s">
        <v>357</v>
      </c>
    </row>
    <row r="4" spans="2:10" s="9" customFormat="1" x14ac:dyDescent="0.15">
      <c r="B4" s="132"/>
      <c r="C4" s="132" t="s">
        <v>353</v>
      </c>
      <c r="D4" s="132" t="s">
        <v>354</v>
      </c>
      <c r="E4" s="132" t="s">
        <v>93</v>
      </c>
      <c r="G4" s="132"/>
      <c r="H4" s="132" t="s">
        <v>353</v>
      </c>
      <c r="I4" s="132" t="s">
        <v>354</v>
      </c>
      <c r="J4" s="132" t="s">
        <v>352</v>
      </c>
    </row>
    <row r="5" spans="2:10" x14ac:dyDescent="0.15">
      <c r="B5" s="9" t="s">
        <v>54</v>
      </c>
      <c r="C5" s="133">
        <f t="shared" ref="C5:C11" si="0">E5/D5</f>
        <v>0</v>
      </c>
      <c r="D5" s="134">
        <f>+C55</f>
        <v>1250</v>
      </c>
      <c r="E5" s="134">
        <f>達成度表!$M$4</f>
        <v>0</v>
      </c>
      <c r="G5" s="9" t="s">
        <v>54</v>
      </c>
      <c r="H5" s="133">
        <f t="shared" ref="H5:H11" si="1">J5/I5</f>
        <v>0</v>
      </c>
      <c r="I5" s="134">
        <f>IF(OR($G$3="5前",$G$3="5後",$G$3="6前",$G$3="6後",$G$3="7前",$G$3="7後",$G$3="8前",$G$3="8後"),VLOOKUP("4後",$B$48:$I$55,2,FALSE),VLOOKUP($G$3,$B$48:$I$55,2,FALSE))</f>
        <v>700</v>
      </c>
      <c r="J5" s="135">
        <f>達成度表!$M$4</f>
        <v>0</v>
      </c>
    </row>
    <row r="6" spans="2:10" x14ac:dyDescent="0.15">
      <c r="B6" s="9" t="s">
        <v>55</v>
      </c>
      <c r="C6" s="133">
        <f t="shared" si="0"/>
        <v>0</v>
      </c>
      <c r="D6" s="134">
        <f>+D55</f>
        <v>2850</v>
      </c>
      <c r="E6" s="134">
        <f>達成度表!$M$18</f>
        <v>0</v>
      </c>
      <c r="G6" s="9" t="s">
        <v>55</v>
      </c>
      <c r="H6" s="133">
        <f t="shared" si="1"/>
        <v>0</v>
      </c>
      <c r="I6" s="134">
        <f>IF(OR($G$3="5前",$G$3="5後",$G$3="6前",$G$3="6後",$G$3="7前",$G$3="7後",$G$3="8前",$G$3="8後"),VLOOKUP("4後",$B$48:$I$55,3,FALSE),VLOOKUP($G$3,$B$48:$I$55,3,FALSE))</f>
        <v>1100</v>
      </c>
      <c r="J6" s="135">
        <f>達成度表!$M$18</f>
        <v>0</v>
      </c>
    </row>
    <row r="7" spans="2:10" x14ac:dyDescent="0.15">
      <c r="B7" s="9" t="s">
        <v>56</v>
      </c>
      <c r="C7" s="133">
        <f t="shared" si="0"/>
        <v>0</v>
      </c>
      <c r="D7" s="134">
        <f>+E55</f>
        <v>4060</v>
      </c>
      <c r="E7" s="134">
        <f>達成度表!$M$36</f>
        <v>0</v>
      </c>
      <c r="G7" s="9" t="s">
        <v>56</v>
      </c>
      <c r="H7" s="133">
        <f t="shared" si="1"/>
        <v>0</v>
      </c>
      <c r="I7" s="134">
        <f>IF(OR($G$3="5前",$G$3="5後",$G$3="6前",$G$3="6後",$G$3="7前",$G$3="7後",$G$3="8前",$G$3="8後"),VLOOKUP("4後",$B$48:$I$55,4,FALSE),VLOOKUP($G$3,$B$48:$I$55,4,FALSE))</f>
        <v>3860</v>
      </c>
      <c r="J7" s="135">
        <f>達成度表!$M$36</f>
        <v>0</v>
      </c>
    </row>
    <row r="8" spans="2:10" x14ac:dyDescent="0.15">
      <c r="B8" s="9" t="s">
        <v>57</v>
      </c>
      <c r="C8" s="133">
        <f t="shared" si="0"/>
        <v>0</v>
      </c>
      <c r="D8" s="134">
        <f>+F55</f>
        <v>6100</v>
      </c>
      <c r="E8" s="134">
        <f>達成度表!$M$86</f>
        <v>0</v>
      </c>
      <c r="G8" s="9" t="s">
        <v>57</v>
      </c>
      <c r="H8" s="133">
        <f>IF(I8=0,"N/A ",J8/I8)</f>
        <v>0</v>
      </c>
      <c r="I8" s="134">
        <f>IF(OR($G$3="5前",$G$3="5後",$G$3="6前",$G$3="6後",$G$3="7前",$G$3="7後",$G$3="8前",$G$3="8後"),VLOOKUP("4後",$B$48:$I$55,5,FALSE),VLOOKUP($G$3,$B$48:$I$55,5,FALSE))</f>
        <v>1300</v>
      </c>
      <c r="J8" s="135">
        <f>達成度表!$M$86</f>
        <v>0</v>
      </c>
    </row>
    <row r="9" spans="2:10" x14ac:dyDescent="0.15">
      <c r="B9" s="9" t="s">
        <v>58</v>
      </c>
      <c r="C9" s="133">
        <f t="shared" si="0"/>
        <v>0</v>
      </c>
      <c r="D9" s="134">
        <f>+G55</f>
        <v>2100</v>
      </c>
      <c r="E9" s="134">
        <f>達成度表!$M$122</f>
        <v>0</v>
      </c>
      <c r="G9" s="9" t="s">
        <v>58</v>
      </c>
      <c r="H9" s="133">
        <f>IF(I9=0,"N/A ",J9/I9)</f>
        <v>0</v>
      </c>
      <c r="I9" s="134">
        <f>IF(OR($G$3="5前",$G$3="5後",$G$3="6前",$G$3="6後",$G$3="7前",$G$3="7後",$G$3="8前",$G$3="8後"),VLOOKUP("4後",$B$48:$I$55,6,FALSE),VLOOKUP($G$3,$B$48:$I$55,6,FALSE))</f>
        <v>300</v>
      </c>
      <c r="J9" s="135">
        <f>達成度表!$M$122</f>
        <v>0</v>
      </c>
    </row>
    <row r="10" spans="2:10" x14ac:dyDescent="0.15">
      <c r="B10" s="5" t="s">
        <v>59</v>
      </c>
      <c r="C10" s="136">
        <f t="shared" si="0"/>
        <v>0</v>
      </c>
      <c r="D10" s="137">
        <f>+H55</f>
        <v>1540</v>
      </c>
      <c r="E10" s="137">
        <f>達成度表!$M$137</f>
        <v>0</v>
      </c>
      <c r="G10" s="5" t="s">
        <v>59</v>
      </c>
      <c r="H10" s="136">
        <f t="shared" si="1"/>
        <v>0</v>
      </c>
      <c r="I10" s="137">
        <f>IF(OR($G$3="5前",$G$3="5後",$G$3="6前",$G$3="6後",$G$3="7前",$G$3="7後",$G$3="8前",$G$3="8後"),VLOOKUP("4後",$B$48:$I$55,7,FALSE),VLOOKUP($G$3,$B$48:$I$55,7,FALSE))</f>
        <v>640</v>
      </c>
      <c r="J10" s="138">
        <f>達成度表!$M$137</f>
        <v>0</v>
      </c>
    </row>
    <row r="11" spans="2:10" ht="13.5" customHeight="1" x14ac:dyDescent="0.15">
      <c r="B11" s="139" t="s">
        <v>355</v>
      </c>
      <c r="C11" s="136">
        <f t="shared" si="0"/>
        <v>0</v>
      </c>
      <c r="D11" s="137">
        <f>SUM(D5:D10)</f>
        <v>17900</v>
      </c>
      <c r="E11" s="137">
        <f>SUM(E5:E10)</f>
        <v>0</v>
      </c>
      <c r="G11" s="139" t="s">
        <v>355</v>
      </c>
      <c r="H11" s="136">
        <f t="shared" si="1"/>
        <v>0</v>
      </c>
      <c r="I11" s="137">
        <f>SUM(I5:I10)</f>
        <v>7900</v>
      </c>
      <c r="J11" s="137">
        <f>SUM(J5:J10)</f>
        <v>0</v>
      </c>
    </row>
    <row r="12" spans="2:10" x14ac:dyDescent="0.15">
      <c r="B12" s="7"/>
      <c r="C12" s="7"/>
      <c r="D12" s="7"/>
      <c r="E12" s="7"/>
      <c r="G12" s="7"/>
      <c r="H12" s="7"/>
      <c r="I12" s="7"/>
      <c r="J12" s="140"/>
    </row>
    <row r="13" spans="2:10" x14ac:dyDescent="0.15">
      <c r="G13" s="141"/>
      <c r="H13" s="141"/>
      <c r="I13" s="141"/>
      <c r="J13" s="141"/>
    </row>
    <row r="32" spans="2:10" ht="26.25" customHeight="1" x14ac:dyDescent="0.15">
      <c r="B32" s="251" t="s">
        <v>365</v>
      </c>
      <c r="C32" s="251"/>
      <c r="D32" s="251"/>
      <c r="E32" s="251"/>
      <c r="F32" s="251"/>
      <c r="G32" s="251"/>
      <c r="H32" s="251"/>
      <c r="I32" s="251"/>
      <c r="J32" s="251"/>
    </row>
    <row r="35" spans="1:19" x14ac:dyDescent="0.15">
      <c r="B35" s="250" t="s">
        <v>363</v>
      </c>
      <c r="C35" s="250"/>
      <c r="D35" s="250"/>
      <c r="E35" s="250"/>
      <c r="F35" s="250"/>
      <c r="G35" s="250"/>
      <c r="H35" s="250"/>
      <c r="I35" s="250"/>
      <c r="J35" s="250"/>
    </row>
    <row r="36" spans="1:19" x14ac:dyDescent="0.15">
      <c r="B36" s="7" t="s">
        <v>360</v>
      </c>
      <c r="C36" s="7"/>
      <c r="D36" s="7"/>
      <c r="E36" s="7"/>
      <c r="F36" s="7"/>
      <c r="G36" s="7"/>
      <c r="H36" s="7"/>
      <c r="I36" s="7"/>
      <c r="J36" s="144" t="s">
        <v>364</v>
      </c>
      <c r="K36" s="141"/>
      <c r="L36" s="7"/>
      <c r="M36" s="7"/>
      <c r="N36" s="7"/>
      <c r="O36" s="7"/>
      <c r="P36" s="7"/>
      <c r="Q36" s="7"/>
      <c r="R36" s="7"/>
      <c r="S36" s="7"/>
    </row>
    <row r="37" spans="1:19" ht="94.5" customHeight="1" x14ac:dyDescent="0.15">
      <c r="B37" s="248"/>
      <c r="C37" s="246"/>
      <c r="D37" s="246"/>
      <c r="E37" s="246"/>
      <c r="F37" s="246"/>
      <c r="G37" s="246"/>
      <c r="H37" s="246"/>
      <c r="I37" s="246"/>
      <c r="J37" s="247"/>
      <c r="K37" s="7"/>
      <c r="L37" s="7"/>
      <c r="M37" s="7"/>
      <c r="N37" s="7"/>
      <c r="O37" s="7"/>
      <c r="P37" s="7"/>
      <c r="Q37" s="7"/>
      <c r="R37" s="7"/>
      <c r="S37" s="7"/>
    </row>
    <row r="38" spans="1:19" ht="11.25" customHeight="1" x14ac:dyDescent="0.15">
      <c r="B38" s="142"/>
      <c r="C38" s="142"/>
      <c r="D38" s="142"/>
      <c r="E38" s="142"/>
      <c r="F38" s="142"/>
      <c r="G38" s="142"/>
      <c r="H38" s="142"/>
      <c r="I38" s="142"/>
      <c r="J38" s="142"/>
      <c r="K38" s="7"/>
      <c r="L38" s="7"/>
      <c r="M38" s="7"/>
      <c r="N38" s="7"/>
      <c r="O38" s="7"/>
      <c r="P38" s="7"/>
      <c r="Q38" s="7"/>
      <c r="R38" s="7"/>
      <c r="S38" s="7"/>
    </row>
    <row r="39" spans="1:19" x14ac:dyDescent="0.15">
      <c r="B39" s="7" t="s">
        <v>361</v>
      </c>
      <c r="C39" s="7"/>
      <c r="D39" s="7"/>
      <c r="E39" s="7"/>
      <c r="F39" s="7"/>
      <c r="G39" s="7"/>
      <c r="H39" s="7"/>
      <c r="I39" s="7"/>
      <c r="J39" s="144" t="s">
        <v>364</v>
      </c>
      <c r="K39" s="7"/>
      <c r="L39" s="7"/>
      <c r="M39" s="7"/>
      <c r="N39" s="7"/>
      <c r="O39" s="7"/>
      <c r="P39" s="7"/>
      <c r="Q39" s="7"/>
      <c r="R39" s="7"/>
      <c r="S39" s="7"/>
    </row>
    <row r="40" spans="1:19" ht="94.5" customHeight="1" x14ac:dyDescent="0.15">
      <c r="B40" s="245"/>
      <c r="C40" s="246"/>
      <c r="D40" s="246"/>
      <c r="E40" s="246"/>
      <c r="F40" s="246"/>
      <c r="G40" s="246"/>
      <c r="H40" s="246"/>
      <c r="I40" s="246"/>
      <c r="J40" s="247"/>
      <c r="K40" s="7"/>
      <c r="L40" s="7"/>
      <c r="M40" s="7"/>
      <c r="N40" s="7"/>
      <c r="O40" s="7"/>
      <c r="P40" s="7"/>
      <c r="Q40" s="7"/>
      <c r="R40" s="7"/>
      <c r="S40" s="7"/>
    </row>
    <row r="41" spans="1:19" ht="11.25" customHeight="1" x14ac:dyDescent="0.15">
      <c r="B41" s="142"/>
      <c r="C41" s="142"/>
      <c r="D41" s="142"/>
      <c r="E41" s="142"/>
      <c r="F41" s="142"/>
      <c r="G41" s="142"/>
      <c r="H41" s="142"/>
      <c r="I41" s="142"/>
      <c r="J41" s="142"/>
      <c r="K41" s="7"/>
      <c r="L41" s="7"/>
      <c r="M41" s="7"/>
      <c r="N41" s="7"/>
      <c r="O41" s="7"/>
      <c r="P41" s="7"/>
      <c r="Q41" s="7"/>
      <c r="R41" s="7"/>
      <c r="S41" s="7"/>
    </row>
    <row r="42" spans="1:19" x14ac:dyDescent="0.15">
      <c r="B42" s="7" t="s">
        <v>362</v>
      </c>
      <c r="C42" s="7"/>
      <c r="D42" s="7"/>
      <c r="E42" s="7"/>
      <c r="F42" s="7"/>
      <c r="G42" s="7"/>
      <c r="H42" s="7"/>
      <c r="I42" s="7"/>
      <c r="J42" s="144" t="s">
        <v>364</v>
      </c>
      <c r="K42" s="7"/>
      <c r="L42" s="7"/>
      <c r="M42" s="7"/>
      <c r="N42" s="7"/>
      <c r="O42" s="7"/>
      <c r="P42" s="7"/>
      <c r="Q42" s="7"/>
      <c r="R42" s="7"/>
      <c r="S42" s="7"/>
    </row>
    <row r="43" spans="1:19" ht="94.5" customHeight="1" x14ac:dyDescent="0.15">
      <c r="B43" s="245"/>
      <c r="C43" s="246"/>
      <c r="D43" s="246"/>
      <c r="E43" s="246"/>
      <c r="F43" s="246"/>
      <c r="G43" s="246"/>
      <c r="H43" s="246"/>
      <c r="I43" s="246"/>
      <c r="J43" s="247"/>
      <c r="K43" s="7"/>
      <c r="L43" s="7"/>
      <c r="M43" s="7"/>
      <c r="N43" s="7"/>
      <c r="O43" s="7"/>
      <c r="P43" s="7"/>
      <c r="Q43" s="7"/>
      <c r="R43" s="7"/>
      <c r="S43" s="7"/>
    </row>
    <row r="44" spans="1:19" x14ac:dyDescent="0.15">
      <c r="B44" s="7"/>
      <c r="C44" s="7"/>
      <c r="D44" s="7"/>
      <c r="E44" s="7"/>
      <c r="F44" s="7"/>
      <c r="G44" s="7"/>
      <c r="H44" s="7"/>
      <c r="I44" s="7"/>
      <c r="J44" s="7"/>
      <c r="K44" s="7"/>
      <c r="L44" s="7"/>
      <c r="M44" s="7"/>
      <c r="N44" s="7"/>
      <c r="O44" s="7"/>
      <c r="P44" s="7"/>
      <c r="Q44" s="7"/>
      <c r="R44" s="7"/>
      <c r="S44" s="7"/>
    </row>
    <row r="46" spans="1:19" x14ac:dyDescent="0.15">
      <c r="B46" t="s">
        <v>358</v>
      </c>
    </row>
    <row r="47" spans="1:19" s="9" customFormat="1" x14ac:dyDescent="0.15">
      <c r="A47"/>
      <c r="B47" s="132"/>
      <c r="C47" s="143" t="s">
        <v>54</v>
      </c>
      <c r="D47" s="143" t="s">
        <v>55</v>
      </c>
      <c r="E47" s="143" t="s">
        <v>56</v>
      </c>
      <c r="F47" s="143" t="s">
        <v>57</v>
      </c>
      <c r="G47" s="143" t="s">
        <v>58</v>
      </c>
      <c r="H47" s="143" t="s">
        <v>59</v>
      </c>
      <c r="I47" s="132" t="s">
        <v>359</v>
      </c>
      <c r="J47"/>
      <c r="K47"/>
    </row>
    <row r="48" spans="1:19" x14ac:dyDescent="0.15">
      <c r="B48" s="9" t="s">
        <v>117</v>
      </c>
      <c r="C48" s="9">
        <v>300</v>
      </c>
      <c r="D48" s="9">
        <v>600</v>
      </c>
      <c r="E48" s="9">
        <v>1560</v>
      </c>
      <c r="F48" s="9">
        <v>0</v>
      </c>
      <c r="G48" s="9">
        <v>0</v>
      </c>
      <c r="H48" s="9">
        <v>340</v>
      </c>
      <c r="I48" s="9">
        <f>SUM(C48:H48)</f>
        <v>2800</v>
      </c>
    </row>
    <row r="49" spans="2:9" x14ac:dyDescent="0.15">
      <c r="B49" s="9" t="s">
        <v>116</v>
      </c>
      <c r="C49" s="9">
        <v>700</v>
      </c>
      <c r="D49" s="9">
        <v>700</v>
      </c>
      <c r="E49" s="9">
        <v>3260</v>
      </c>
      <c r="F49" s="9">
        <v>0</v>
      </c>
      <c r="G49" s="9">
        <v>0</v>
      </c>
      <c r="H49" s="9">
        <v>640</v>
      </c>
      <c r="I49" s="9">
        <f t="shared" ref="I49:I55" si="2">SUM(C49:H49)</f>
        <v>5300</v>
      </c>
    </row>
    <row r="50" spans="2:9" x14ac:dyDescent="0.15">
      <c r="B50" s="9" t="s">
        <v>118</v>
      </c>
      <c r="C50" s="9">
        <v>700</v>
      </c>
      <c r="D50" s="9">
        <v>1100</v>
      </c>
      <c r="E50" s="9">
        <v>3860</v>
      </c>
      <c r="F50" s="9">
        <v>1300</v>
      </c>
      <c r="G50" s="9">
        <v>300</v>
      </c>
      <c r="H50" s="9">
        <v>640</v>
      </c>
      <c r="I50" s="9">
        <f t="shared" si="2"/>
        <v>7900</v>
      </c>
    </row>
    <row r="51" spans="2:9" x14ac:dyDescent="0.15">
      <c r="B51" s="9" t="s">
        <v>119</v>
      </c>
      <c r="C51" s="9">
        <v>900</v>
      </c>
      <c r="D51" s="9">
        <v>1400</v>
      </c>
      <c r="E51" s="9">
        <v>4060</v>
      </c>
      <c r="F51" s="9">
        <v>3100</v>
      </c>
      <c r="G51" s="9">
        <v>500</v>
      </c>
      <c r="H51" s="9">
        <v>640</v>
      </c>
      <c r="I51" s="9">
        <f t="shared" si="2"/>
        <v>10600</v>
      </c>
    </row>
    <row r="52" spans="2:9" x14ac:dyDescent="0.15">
      <c r="B52" s="9" t="s">
        <v>120</v>
      </c>
      <c r="C52" s="9">
        <v>1100</v>
      </c>
      <c r="D52" s="9">
        <v>2400</v>
      </c>
      <c r="E52" s="9">
        <v>4060</v>
      </c>
      <c r="F52" s="9">
        <v>4300</v>
      </c>
      <c r="G52" s="9">
        <v>900</v>
      </c>
      <c r="H52" s="9">
        <v>640</v>
      </c>
      <c r="I52" s="9">
        <f t="shared" si="2"/>
        <v>13400</v>
      </c>
    </row>
    <row r="53" spans="2:9" x14ac:dyDescent="0.15">
      <c r="B53" s="9" t="s">
        <v>121</v>
      </c>
      <c r="C53" s="9">
        <v>1100</v>
      </c>
      <c r="D53" s="9">
        <v>2500</v>
      </c>
      <c r="E53" s="9">
        <v>4060</v>
      </c>
      <c r="F53" s="9">
        <v>5700</v>
      </c>
      <c r="G53" s="9">
        <v>1500</v>
      </c>
      <c r="H53" s="9">
        <v>1240</v>
      </c>
      <c r="I53" s="9">
        <f t="shared" si="2"/>
        <v>16100</v>
      </c>
    </row>
    <row r="54" spans="2:9" x14ac:dyDescent="0.15">
      <c r="B54" s="9" t="s">
        <v>122</v>
      </c>
      <c r="C54" s="9">
        <v>1100</v>
      </c>
      <c r="D54" s="9">
        <v>2700</v>
      </c>
      <c r="E54" s="9">
        <v>4060</v>
      </c>
      <c r="F54" s="9">
        <v>5900</v>
      </c>
      <c r="G54" s="9">
        <v>1500</v>
      </c>
      <c r="H54" s="9">
        <v>1240</v>
      </c>
      <c r="I54" s="9">
        <f t="shared" si="2"/>
        <v>16500</v>
      </c>
    </row>
    <row r="55" spans="2:9" x14ac:dyDescent="0.15">
      <c r="B55" s="5" t="s">
        <v>123</v>
      </c>
      <c r="C55" s="5">
        <v>1250</v>
      </c>
      <c r="D55" s="5">
        <v>2850</v>
      </c>
      <c r="E55" s="5">
        <v>4060</v>
      </c>
      <c r="F55" s="5">
        <v>6100</v>
      </c>
      <c r="G55" s="5">
        <v>2100</v>
      </c>
      <c r="H55" s="5">
        <v>1540</v>
      </c>
      <c r="I55" s="5">
        <f t="shared" si="2"/>
        <v>17900</v>
      </c>
    </row>
  </sheetData>
  <sheetProtection sheet="1" objects="1" scenarios="1"/>
  <protectedRanges>
    <protectedRange sqref="B36 K36" name="範囲2"/>
  </protectedRanges>
  <mergeCells count="7">
    <mergeCell ref="B43:J43"/>
    <mergeCell ref="B40:J40"/>
    <mergeCell ref="B37:J37"/>
    <mergeCell ref="B1:J1"/>
    <mergeCell ref="B35:J35"/>
    <mergeCell ref="B3:E3"/>
    <mergeCell ref="B32:J32"/>
  </mergeCells>
  <phoneticPr fontId="3"/>
  <dataValidations xWindow="796" yWindow="578" count="2">
    <dataValidation imeMode="on" allowBlank="1" showInputMessage="1" showErrorMessage="1" prompt="途中で改行したい場合は，[Alt]+[Enter]を入力して下さい。" sqref="Q36:S44" xr:uid="{00000000-0002-0000-0200-000000000000}"/>
    <dataValidation type="list" allowBlank="1" showInputMessage="1" showErrorMessage="1" sqref="G3" xr:uid="{00000000-0002-0000-0200-000002000000}">
      <formula1>学期</formula1>
    </dataValidation>
  </dataValidations>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53"/>
  <sheetViews>
    <sheetView showGridLines="0" zoomScaleNormal="100" zoomScaleSheetLayoutView="85" zoomScalePageLayoutView="85" workbookViewId="0">
      <selection activeCell="F4" sqref="F4"/>
    </sheetView>
  </sheetViews>
  <sheetFormatPr defaultRowHeight="13.5" x14ac:dyDescent="0.15"/>
  <cols>
    <col min="1" max="1" width="4.125" customWidth="1"/>
    <col min="2" max="2" width="3.75" customWidth="1"/>
    <col min="3" max="3" width="6.5" style="1" customWidth="1"/>
    <col min="4" max="4" width="33.5" customWidth="1"/>
    <col min="5" max="5" width="5.625" customWidth="1"/>
    <col min="6" max="8" width="6.5" customWidth="1"/>
    <col min="9" max="9" width="23.75" customWidth="1"/>
    <col min="10" max="10" width="15.5" customWidth="1"/>
  </cols>
  <sheetData>
    <row r="1" spans="1:13" ht="21" customHeight="1" x14ac:dyDescent="0.15">
      <c r="B1" s="249" t="str">
        <f>達成度表!A1</f>
        <v>学生番号：，氏名：，年入学</v>
      </c>
      <c r="C1" s="249"/>
      <c r="D1" s="249"/>
      <c r="E1" s="249"/>
      <c r="F1" s="249"/>
      <c r="G1" s="249"/>
    </row>
    <row r="2" spans="1:13" ht="21" customHeight="1" x14ac:dyDescent="0.15">
      <c r="B2" s="290" t="s">
        <v>328</v>
      </c>
      <c r="C2" s="290"/>
      <c r="D2" s="290"/>
      <c r="E2" s="290"/>
      <c r="F2" s="290"/>
      <c r="G2" s="290"/>
      <c r="H2" s="290"/>
      <c r="I2" s="290"/>
      <c r="J2" s="290"/>
      <c r="K2" s="290"/>
      <c r="L2" s="290"/>
      <c r="M2" s="8"/>
    </row>
    <row r="3" spans="1:13" ht="21" customHeight="1" thickBot="1" x14ac:dyDescent="0.2">
      <c r="A3" s="12"/>
      <c r="B3" s="12"/>
      <c r="C3" s="13"/>
      <c r="D3" s="13"/>
      <c r="E3" s="11" t="s">
        <v>73</v>
      </c>
      <c r="F3" s="11" t="s">
        <v>72</v>
      </c>
      <c r="G3" s="11" t="s">
        <v>150</v>
      </c>
      <c r="H3" s="11" t="s">
        <v>90</v>
      </c>
      <c r="I3" s="14" t="s">
        <v>91</v>
      </c>
      <c r="J3" s="14"/>
    </row>
    <row r="4" spans="1:13" ht="13.5" customHeight="1" x14ac:dyDescent="0.15">
      <c r="B4" s="270" t="s">
        <v>269</v>
      </c>
      <c r="C4" s="271"/>
      <c r="D4" s="48" t="s">
        <v>126</v>
      </c>
      <c r="E4" s="17"/>
      <c r="F4" s="57"/>
      <c r="G4" s="150"/>
      <c r="H4" s="156" t="e">
        <f>LOOKUP(F4,DATA!$A$18:$A$22,DATA!$B$18:$B$22)</f>
        <v>#N/A</v>
      </c>
      <c r="I4" s="18"/>
    </row>
    <row r="5" spans="1:13" ht="13.5" customHeight="1" x14ac:dyDescent="0.15">
      <c r="B5" s="272"/>
      <c r="C5" s="273"/>
      <c r="D5" s="49" t="s">
        <v>127</v>
      </c>
      <c r="E5" s="19"/>
      <c r="F5" s="58"/>
      <c r="G5" s="151"/>
      <c r="H5" s="157" t="e">
        <f>LOOKUP(F5,DATA!$A$18:$A$22,DATA!$B$18:$B$22)</f>
        <v>#N/A</v>
      </c>
      <c r="I5" s="149"/>
    </row>
    <row r="6" spans="1:13" ht="13.5" customHeight="1" x14ac:dyDescent="0.15">
      <c r="B6" s="272"/>
      <c r="C6" s="273"/>
      <c r="D6" s="49" t="s">
        <v>111</v>
      </c>
      <c r="E6" s="29"/>
      <c r="F6" s="58"/>
      <c r="G6" s="152"/>
      <c r="H6" s="158" t="e">
        <f>LOOKUP(F6,DATA!$A$18:$A$22,DATA!$B$18:$B$22)</f>
        <v>#N/A</v>
      </c>
      <c r="I6" s="30"/>
    </row>
    <row r="7" spans="1:13" ht="14.25" thickBot="1" x14ac:dyDescent="0.2">
      <c r="B7" s="274"/>
      <c r="C7" s="275"/>
      <c r="D7" s="50" t="s">
        <v>112</v>
      </c>
      <c r="E7" s="31"/>
      <c r="F7" s="59"/>
      <c r="G7" s="153"/>
      <c r="H7" s="159" t="e">
        <f>LOOKUP(F7,DATA!$A$18:$A$22,DATA!$B$18:$B$22)</f>
        <v>#N/A</v>
      </c>
      <c r="I7" s="84"/>
    </row>
    <row r="8" spans="1:13" ht="13.5" customHeight="1" x14ac:dyDescent="0.15">
      <c r="B8" s="272" t="s">
        <v>270</v>
      </c>
      <c r="C8" s="273"/>
      <c r="D8" s="52" t="s">
        <v>128</v>
      </c>
      <c r="E8" s="17"/>
      <c r="F8" s="60"/>
      <c r="G8" s="150"/>
      <c r="H8" s="156" t="e">
        <f>LOOKUP(F8,DATA!$A$18:$A$22,DATA!$B$18:$B$22)</f>
        <v>#N/A</v>
      </c>
      <c r="I8" s="18" t="s">
        <v>96</v>
      </c>
    </row>
    <row r="9" spans="1:13" x14ac:dyDescent="0.15">
      <c r="B9" s="272"/>
      <c r="C9" s="273"/>
      <c r="D9" s="49" t="s">
        <v>144</v>
      </c>
      <c r="E9" s="19"/>
      <c r="F9" s="58"/>
      <c r="G9" s="154"/>
      <c r="H9" s="160" t="e">
        <f>LOOKUP(F9,DATA!$A$18:$A$22,DATA!$B$18:$B$22)</f>
        <v>#N/A</v>
      </c>
      <c r="I9" s="35" t="s">
        <v>96</v>
      </c>
    </row>
    <row r="10" spans="1:13" x14ac:dyDescent="0.15">
      <c r="B10" s="272"/>
      <c r="C10" s="273"/>
      <c r="D10" s="49" t="s">
        <v>145</v>
      </c>
      <c r="E10" s="19"/>
      <c r="F10" s="58"/>
      <c r="G10" s="154"/>
      <c r="H10" s="161" t="e">
        <f>LOOKUP(F10,DATA!$A$18:$A$22,DATA!$B$18:$B$22)</f>
        <v>#N/A</v>
      </c>
      <c r="I10" s="37" t="s">
        <v>96</v>
      </c>
    </row>
    <row r="11" spans="1:13" ht="14.25" thickBot="1" x14ac:dyDescent="0.2">
      <c r="B11" s="272"/>
      <c r="C11" s="273"/>
      <c r="D11" s="55" t="s">
        <v>146</v>
      </c>
      <c r="E11" s="36"/>
      <c r="F11" s="59"/>
      <c r="G11" s="155"/>
      <c r="H11" s="159" t="e">
        <f>LOOKUP(F11,DATA!$A$18:$A$22,DATA!$B$18:$B$22)</f>
        <v>#N/A</v>
      </c>
      <c r="I11" s="32" t="s">
        <v>96</v>
      </c>
    </row>
    <row r="12" spans="1:13" ht="14.25" customHeight="1" x14ac:dyDescent="0.15">
      <c r="B12" s="276" t="s">
        <v>277</v>
      </c>
      <c r="C12" s="277"/>
      <c r="D12" s="146" t="s">
        <v>366</v>
      </c>
      <c r="E12" s="53"/>
      <c r="F12" s="60"/>
      <c r="G12" s="65"/>
      <c r="H12" s="162" t="e">
        <f>LOOKUP(F12,DATA!$A$18:$A$22,DATA!$B$18:$B$22)</f>
        <v>#N/A</v>
      </c>
      <c r="I12" s="30" t="s">
        <v>96</v>
      </c>
    </row>
    <row r="13" spans="1:13" x14ac:dyDescent="0.15">
      <c r="B13" s="278"/>
      <c r="C13" s="279"/>
      <c r="D13" s="147" t="s">
        <v>366</v>
      </c>
      <c r="E13" s="54"/>
      <c r="F13" s="58"/>
      <c r="G13" s="66"/>
      <c r="H13" s="163" t="e">
        <f>LOOKUP(F13,DATA!$A$18:$A$22,DATA!$B$18:$B$22)</f>
        <v>#N/A</v>
      </c>
      <c r="I13" s="20" t="s">
        <v>96</v>
      </c>
    </row>
    <row r="14" spans="1:13" x14ac:dyDescent="0.15">
      <c r="B14" s="278"/>
      <c r="C14" s="279"/>
      <c r="D14" s="147" t="s">
        <v>366</v>
      </c>
      <c r="E14" s="54"/>
      <c r="F14" s="58"/>
      <c r="G14" s="66"/>
      <c r="H14" s="163" t="e">
        <f>LOOKUP(F14,DATA!$A$18:$A$22,DATA!$B$18:$B$22)</f>
        <v>#N/A</v>
      </c>
      <c r="I14" s="20" t="s">
        <v>96</v>
      </c>
    </row>
    <row r="15" spans="1:13" x14ac:dyDescent="0.15">
      <c r="B15" s="278"/>
      <c r="C15" s="279"/>
      <c r="D15" s="147" t="s">
        <v>366</v>
      </c>
      <c r="E15" s="51"/>
      <c r="F15" s="58"/>
      <c r="G15" s="66"/>
      <c r="H15" s="164" t="e">
        <f>LOOKUP(F15,DATA!$A$18:$A$22,DATA!$B$18:$B$22)</f>
        <v>#N/A</v>
      </c>
      <c r="I15" s="37" t="s">
        <v>96</v>
      </c>
    </row>
    <row r="16" spans="1:13" x14ac:dyDescent="0.15">
      <c r="B16" s="278"/>
      <c r="C16" s="279"/>
      <c r="D16" s="147" t="s">
        <v>366</v>
      </c>
      <c r="E16" s="51"/>
      <c r="F16" s="58"/>
      <c r="G16" s="66"/>
      <c r="H16" s="164" t="e">
        <f>LOOKUP(F16,DATA!$A$18:$A$22,DATA!$B$18:$B$22)</f>
        <v>#N/A</v>
      </c>
      <c r="I16" s="37" t="s">
        <v>96</v>
      </c>
    </row>
    <row r="17" spans="2:9" x14ac:dyDescent="0.15">
      <c r="B17" s="278"/>
      <c r="C17" s="279"/>
      <c r="D17" s="147" t="s">
        <v>366</v>
      </c>
      <c r="E17" s="51"/>
      <c r="F17" s="58"/>
      <c r="G17" s="67"/>
      <c r="H17" s="164" t="e">
        <f>LOOKUP(F17,DATA!$A$18:$A$22,DATA!$B$18:$B$22)</f>
        <v>#N/A</v>
      </c>
      <c r="I17" s="37" t="s">
        <v>96</v>
      </c>
    </row>
    <row r="18" spans="2:9" x14ac:dyDescent="0.15">
      <c r="B18" s="278"/>
      <c r="C18" s="279"/>
      <c r="D18" s="147" t="s">
        <v>366</v>
      </c>
      <c r="E18" s="51"/>
      <c r="F18" s="64"/>
      <c r="G18" s="68"/>
      <c r="H18" s="164" t="e">
        <f>LOOKUP(F18,DATA!$A$18:$A$22,DATA!$B$18:$B$22)</f>
        <v>#N/A</v>
      </c>
      <c r="I18" s="37" t="s">
        <v>96</v>
      </c>
    </row>
    <row r="19" spans="2:9" x14ac:dyDescent="0.15">
      <c r="B19" s="278"/>
      <c r="C19" s="279"/>
      <c r="D19" s="147" t="s">
        <v>366</v>
      </c>
      <c r="E19" s="126"/>
      <c r="F19" s="58"/>
      <c r="G19" s="66"/>
      <c r="H19" s="163" t="e">
        <f>LOOKUP(F19,DATA!$A$18:$A$22,DATA!$B$18:$B$22)</f>
        <v>#N/A</v>
      </c>
      <c r="I19" s="20" t="s">
        <v>96</v>
      </c>
    </row>
    <row r="20" spans="2:9" x14ac:dyDescent="0.15">
      <c r="B20" s="278"/>
      <c r="C20" s="279"/>
      <c r="D20" s="147" t="s">
        <v>366</v>
      </c>
      <c r="E20" s="127"/>
      <c r="F20" s="62"/>
      <c r="G20" s="66"/>
      <c r="H20" s="162" t="e">
        <f>LOOKUP(F20,DATA!$A$18:$A$22,DATA!$B$18:$B$22)</f>
        <v>#N/A</v>
      </c>
      <c r="I20" s="30" t="s">
        <v>96</v>
      </c>
    </row>
    <row r="21" spans="2:9" x14ac:dyDescent="0.15">
      <c r="B21" s="278"/>
      <c r="C21" s="279"/>
      <c r="D21" s="147" t="s">
        <v>366</v>
      </c>
      <c r="E21" s="83"/>
      <c r="F21" s="59"/>
      <c r="G21" s="66"/>
      <c r="H21" s="163" t="e">
        <f>LOOKUP(F21,DATA!$A$18:$A$22,DATA!$B$18:$B$22)</f>
        <v>#N/A</v>
      </c>
      <c r="I21" s="20" t="s">
        <v>96</v>
      </c>
    </row>
    <row r="22" spans="2:9" ht="14.25" thickBot="1" x14ac:dyDescent="0.2">
      <c r="B22" s="280"/>
      <c r="C22" s="281"/>
      <c r="D22" s="148" t="s">
        <v>366</v>
      </c>
      <c r="E22" s="128"/>
      <c r="F22" s="61"/>
      <c r="G22" s="69"/>
      <c r="H22" s="165" t="e">
        <f>LOOKUP(F22,DATA!$A$18:$A$22,DATA!$B$18:$B$22)</f>
        <v>#N/A</v>
      </c>
      <c r="I22" s="32" t="s">
        <v>96</v>
      </c>
    </row>
    <row r="23" spans="2:9" ht="13.5" customHeight="1" x14ac:dyDescent="0.15">
      <c r="B23" s="166" t="s">
        <v>368</v>
      </c>
      <c r="C23" s="10"/>
    </row>
    <row r="24" spans="2:9" x14ac:dyDescent="0.15">
      <c r="B24" s="10"/>
      <c r="C24" s="10"/>
      <c r="D24" s="9"/>
      <c r="E24" s="9"/>
      <c r="F24" s="9"/>
      <c r="G24" s="9"/>
      <c r="H24" s="9"/>
    </row>
    <row r="25" spans="2:9" ht="14.25" thickBot="1" x14ac:dyDescent="0.2">
      <c r="C25" s="10"/>
      <c r="D25" s="9" t="s">
        <v>92</v>
      </c>
      <c r="E25" s="11" t="s">
        <v>73</v>
      </c>
      <c r="F25" s="11" t="s">
        <v>72</v>
      </c>
      <c r="G25" s="11" t="s">
        <v>90</v>
      </c>
    </row>
    <row r="26" spans="2:9" ht="13.5" customHeight="1" x14ac:dyDescent="0.15">
      <c r="B26" s="258" t="s">
        <v>109</v>
      </c>
      <c r="C26" s="259"/>
      <c r="D26" s="48" t="s">
        <v>135</v>
      </c>
      <c r="E26" s="17"/>
      <c r="F26" s="60"/>
      <c r="G26" s="42" t="e">
        <f>LOOKUP(F26,DATA!$A$18:$A$22,DATA!$B$18:$B$22)</f>
        <v>#N/A</v>
      </c>
      <c r="H26" s="39"/>
    </row>
    <row r="27" spans="2:9" x14ac:dyDescent="0.15">
      <c r="B27" s="260"/>
      <c r="C27" s="261"/>
      <c r="D27" s="49" t="s">
        <v>136</v>
      </c>
      <c r="E27" s="19"/>
      <c r="F27" s="58"/>
      <c r="G27" s="43" t="e">
        <f>LOOKUP(F27,DATA!$A$18:$A$22,DATA!$B$18:$B$22)</f>
        <v>#N/A</v>
      </c>
      <c r="H27" s="39"/>
    </row>
    <row r="28" spans="2:9" x14ac:dyDescent="0.15">
      <c r="B28" s="260"/>
      <c r="C28" s="261"/>
      <c r="D28" s="49" t="s">
        <v>137</v>
      </c>
      <c r="E28" s="19"/>
      <c r="F28" s="58"/>
      <c r="G28" s="43" t="e">
        <f>LOOKUP(F28,DATA!$A$18:$A$22,DATA!$B$18:$B$22)</f>
        <v>#N/A</v>
      </c>
      <c r="H28" s="39"/>
    </row>
    <row r="29" spans="2:9" x14ac:dyDescent="0.15">
      <c r="B29" s="260"/>
      <c r="C29" s="261"/>
      <c r="D29" s="49" t="s">
        <v>138</v>
      </c>
      <c r="E29" s="19"/>
      <c r="F29" s="58"/>
      <c r="G29" s="43" t="e">
        <f>LOOKUP(F29,DATA!$A$18:$A$22,DATA!$B$18:$B$22)</f>
        <v>#N/A</v>
      </c>
      <c r="H29" s="39"/>
    </row>
    <row r="30" spans="2:9" x14ac:dyDescent="0.15">
      <c r="B30" s="260"/>
      <c r="C30" s="261"/>
      <c r="D30" s="49" t="s">
        <v>134</v>
      </c>
      <c r="E30" s="36"/>
      <c r="F30" s="58"/>
      <c r="G30" s="43" t="e">
        <f>LOOKUP(F30,DATA!$A$18:$A$22,DATA!$B$18:$B$22)</f>
        <v>#N/A</v>
      </c>
      <c r="H30" s="39"/>
    </row>
    <row r="31" spans="2:9" x14ac:dyDescent="0.15">
      <c r="B31" s="260"/>
      <c r="C31" s="261"/>
      <c r="D31" s="49" t="s">
        <v>133</v>
      </c>
      <c r="E31" s="36"/>
      <c r="F31" s="58"/>
      <c r="G31" s="43" t="e">
        <f>LOOKUP(F31,DATA!$A$18:$A$22,DATA!$B$18:$B$22)</f>
        <v>#N/A</v>
      </c>
      <c r="H31" s="39"/>
    </row>
    <row r="32" spans="2:9" ht="13.5" customHeight="1" x14ac:dyDescent="0.15">
      <c r="B32" s="260"/>
      <c r="C32" s="261"/>
      <c r="D32" s="49" t="s">
        <v>139</v>
      </c>
      <c r="E32" s="36"/>
      <c r="F32" s="58"/>
      <c r="G32" s="43" t="e">
        <f>LOOKUP(F32,DATA!$A$18:$A$22,DATA!$B$18:$B$22)</f>
        <v>#N/A</v>
      </c>
      <c r="H32" s="39"/>
    </row>
    <row r="33" spans="2:8" x14ac:dyDescent="0.15">
      <c r="B33" s="260"/>
      <c r="C33" s="261"/>
      <c r="D33" s="49" t="s">
        <v>140</v>
      </c>
      <c r="E33" s="36"/>
      <c r="F33" s="58"/>
      <c r="G33" s="43" t="e">
        <f>LOOKUP(F33,DATA!$A$18:$A$22,DATA!$B$18:$B$22)</f>
        <v>#N/A</v>
      </c>
      <c r="H33" s="39"/>
    </row>
    <row r="34" spans="2:8" ht="14.25" thickBot="1" x14ac:dyDescent="0.2">
      <c r="B34" s="262"/>
      <c r="C34" s="263"/>
      <c r="D34" s="50" t="s">
        <v>151</v>
      </c>
      <c r="E34" s="31"/>
      <c r="F34" s="61"/>
      <c r="G34" s="44" t="e">
        <f>LOOKUP(F34,DATA!$A$18:$A$22,DATA!$B$18:$B$22)</f>
        <v>#N/A</v>
      </c>
      <c r="H34" s="39"/>
    </row>
    <row r="35" spans="2:8" x14ac:dyDescent="0.15">
      <c r="B35" s="10"/>
      <c r="C35" s="10"/>
    </row>
    <row r="36" spans="2:8" ht="14.25" thickBot="1" x14ac:dyDescent="0.2">
      <c r="D36" s="9" t="s">
        <v>92</v>
      </c>
      <c r="E36" s="11" t="s">
        <v>73</v>
      </c>
      <c r="F36" s="11" t="s">
        <v>72</v>
      </c>
      <c r="G36" s="11" t="s">
        <v>90</v>
      </c>
    </row>
    <row r="37" spans="2:8" x14ac:dyDescent="0.15">
      <c r="B37" s="252" t="s">
        <v>271</v>
      </c>
      <c r="C37" s="253"/>
      <c r="D37" s="48" t="s">
        <v>8</v>
      </c>
      <c r="E37" s="17"/>
      <c r="F37" s="57"/>
      <c r="G37" s="24" t="e">
        <f>LOOKUP(F37,DATA!$A$18:$A$22,DATA!$B$18:$B$22)</f>
        <v>#N/A</v>
      </c>
      <c r="H37" s="39"/>
    </row>
    <row r="38" spans="2:8" x14ac:dyDescent="0.15">
      <c r="B38" s="254"/>
      <c r="C38" s="255"/>
      <c r="D38" s="49" t="s">
        <v>7</v>
      </c>
      <c r="E38" s="19"/>
      <c r="F38" s="58"/>
      <c r="G38" s="41" t="e">
        <f>LOOKUP(F38,DATA!$A$18:$A$22,DATA!$B$18:$B$22)</f>
        <v>#N/A</v>
      </c>
      <c r="H38" s="39"/>
    </row>
    <row r="39" spans="2:8" ht="13.5" customHeight="1" x14ac:dyDescent="0.15">
      <c r="B39" s="254"/>
      <c r="C39" s="255"/>
      <c r="D39" s="49" t="s">
        <v>68</v>
      </c>
      <c r="E39" s="19"/>
      <c r="F39" s="58"/>
      <c r="G39" s="41" t="e">
        <f>LOOKUP(F39,DATA!$A$18:$A$22,DATA!$B$18:$B$22)</f>
        <v>#N/A</v>
      </c>
      <c r="H39" s="39"/>
    </row>
    <row r="40" spans="2:8" ht="14.25" thickBot="1" x14ac:dyDescent="0.2">
      <c r="B40" s="256"/>
      <c r="C40" s="257"/>
      <c r="D40" s="50" t="s">
        <v>10</v>
      </c>
      <c r="E40" s="31"/>
      <c r="F40" s="61"/>
      <c r="G40" s="25" t="e">
        <f>LOOKUP(F40,DATA!$A$18:$A$22,DATA!$B$18:$B$22)</f>
        <v>#N/A</v>
      </c>
      <c r="H40" s="39"/>
    </row>
    <row r="41" spans="2:8" x14ac:dyDescent="0.15">
      <c r="B41" s="10"/>
      <c r="C41" s="10"/>
    </row>
    <row r="42" spans="2:8" ht="14.25" thickBot="1" x14ac:dyDescent="0.2">
      <c r="D42" s="9" t="s">
        <v>92</v>
      </c>
      <c r="E42" s="11" t="s">
        <v>73</v>
      </c>
      <c r="F42" s="11" t="s">
        <v>72</v>
      </c>
      <c r="G42" s="11" t="s">
        <v>90</v>
      </c>
    </row>
    <row r="43" spans="2:8" x14ac:dyDescent="0.15">
      <c r="B43" s="258" t="s">
        <v>217</v>
      </c>
      <c r="C43" s="259"/>
      <c r="D43" s="48" t="s">
        <v>173</v>
      </c>
      <c r="E43" s="17"/>
      <c r="F43" s="57"/>
      <c r="G43" s="24" t="e">
        <f>LOOKUP(F43,DATA!$A$18:$A$22,DATA!$B$18:$B$22)</f>
        <v>#N/A</v>
      </c>
    </row>
    <row r="44" spans="2:8" x14ac:dyDescent="0.15">
      <c r="B44" s="260"/>
      <c r="C44" s="261"/>
      <c r="D44" s="49" t="s">
        <v>174</v>
      </c>
      <c r="E44" s="19"/>
      <c r="F44" s="58"/>
      <c r="G44" s="41" t="e">
        <f>LOOKUP(F44,DATA!$A$18:$A$22,DATA!$B$18:$B$22)</f>
        <v>#N/A</v>
      </c>
    </row>
    <row r="45" spans="2:8" x14ac:dyDescent="0.15">
      <c r="B45" s="260"/>
      <c r="C45" s="261"/>
      <c r="D45" s="49" t="s">
        <v>218</v>
      </c>
      <c r="E45" s="19"/>
      <c r="F45" s="58"/>
      <c r="G45" s="41" t="e">
        <f>LOOKUP(F45,DATA!$A$18:$A$22,DATA!$B$18:$B$22)</f>
        <v>#N/A</v>
      </c>
    </row>
    <row r="46" spans="2:8" x14ac:dyDescent="0.15">
      <c r="B46" s="260"/>
      <c r="C46" s="261"/>
      <c r="D46" s="49" t="s">
        <v>219</v>
      </c>
      <c r="E46" s="19"/>
      <c r="F46" s="58"/>
      <c r="G46" s="41" t="e">
        <f>LOOKUP(F46,DATA!$A$18:$A$22,DATA!$B$18:$B$22)</f>
        <v>#N/A</v>
      </c>
    </row>
    <row r="47" spans="2:8" x14ac:dyDescent="0.15">
      <c r="B47" s="260"/>
      <c r="C47" s="261"/>
      <c r="D47" s="49" t="s">
        <v>176</v>
      </c>
      <c r="E47" s="19"/>
      <c r="F47" s="58"/>
      <c r="G47" s="41" t="e">
        <f>LOOKUP(F47,DATA!$A$18:$A$22,DATA!$B$18:$B$22)</f>
        <v>#N/A</v>
      </c>
    </row>
    <row r="48" spans="2:8" x14ac:dyDescent="0.15">
      <c r="B48" s="260"/>
      <c r="C48" s="261"/>
      <c r="D48" s="49" t="s">
        <v>177</v>
      </c>
      <c r="E48" s="19"/>
      <c r="F48" s="58"/>
      <c r="G48" s="41" t="e">
        <f>LOOKUP(F48,DATA!$A$18:$A$22,DATA!$B$18:$B$22)</f>
        <v>#N/A</v>
      </c>
    </row>
    <row r="49" spans="2:7" x14ac:dyDescent="0.15">
      <c r="B49" s="260"/>
      <c r="C49" s="261"/>
      <c r="D49" s="49" t="s">
        <v>220</v>
      </c>
      <c r="E49" s="19"/>
      <c r="F49" s="58"/>
      <c r="G49" s="41" t="e">
        <f>LOOKUP(F49,DATA!$A$18:$A$22,DATA!$B$18:$B$22)</f>
        <v>#N/A</v>
      </c>
    </row>
    <row r="50" spans="2:7" x14ac:dyDescent="0.15">
      <c r="B50" s="260"/>
      <c r="C50" s="261"/>
      <c r="D50" s="49" t="s">
        <v>221</v>
      </c>
      <c r="E50" s="19"/>
      <c r="F50" s="58"/>
      <c r="G50" s="41" t="e">
        <f>LOOKUP(F50,DATA!$A$18:$A$22,DATA!$B$18:$B$22)</f>
        <v>#N/A</v>
      </c>
    </row>
    <row r="51" spans="2:7" x14ac:dyDescent="0.15">
      <c r="B51" s="260"/>
      <c r="C51" s="261"/>
      <c r="D51" s="49" t="s">
        <v>222</v>
      </c>
      <c r="E51" s="19"/>
      <c r="F51" s="58"/>
      <c r="G51" s="41" t="e">
        <f>LOOKUP(F51,DATA!$A$18:$A$22,DATA!$B$18:$B$22)</f>
        <v>#N/A</v>
      </c>
    </row>
    <row r="52" spans="2:7" x14ac:dyDescent="0.15">
      <c r="B52" s="260"/>
      <c r="C52" s="261"/>
      <c r="D52" s="49" t="s">
        <v>183</v>
      </c>
      <c r="E52" s="19"/>
      <c r="F52" s="58"/>
      <c r="G52" s="41" t="e">
        <f>LOOKUP(F52,DATA!$A$18:$A$22,DATA!$B$18:$B$22)</f>
        <v>#N/A</v>
      </c>
    </row>
    <row r="53" spans="2:7" x14ac:dyDescent="0.15">
      <c r="B53" s="260"/>
      <c r="C53" s="261"/>
      <c r="D53" s="49" t="s">
        <v>184</v>
      </c>
      <c r="E53" s="19"/>
      <c r="F53" s="58"/>
      <c r="G53" s="41" t="e">
        <f>LOOKUP(F53,DATA!$A$18:$A$22,DATA!$B$18:$B$22)</f>
        <v>#N/A</v>
      </c>
    </row>
    <row r="54" spans="2:7" x14ac:dyDescent="0.15">
      <c r="B54" s="260"/>
      <c r="C54" s="261"/>
      <c r="D54" s="49" t="s">
        <v>185</v>
      </c>
      <c r="E54" s="19"/>
      <c r="F54" s="58"/>
      <c r="G54" s="41" t="e">
        <f>LOOKUP(F54,DATA!$A$18:$A$22,DATA!$B$18:$B$22)</f>
        <v>#N/A</v>
      </c>
    </row>
    <row r="55" spans="2:7" x14ac:dyDescent="0.15">
      <c r="B55" s="260"/>
      <c r="C55" s="261"/>
      <c r="D55" s="49" t="s">
        <v>223</v>
      </c>
      <c r="E55" s="19"/>
      <c r="F55" s="58"/>
      <c r="G55" s="41" t="e">
        <f>LOOKUP(F55,DATA!$A$18:$A$22,DATA!$B$18:$B$22)</f>
        <v>#N/A</v>
      </c>
    </row>
    <row r="56" spans="2:7" x14ac:dyDescent="0.15">
      <c r="B56" s="260"/>
      <c r="C56" s="261"/>
      <c r="D56" s="86" t="s">
        <v>280</v>
      </c>
      <c r="E56" s="19"/>
      <c r="F56" s="58"/>
      <c r="G56" s="41" t="e">
        <f>LOOKUP(F56,DATA!$A$18:$A$22,DATA!$B$18:$B$22)</f>
        <v>#N/A</v>
      </c>
    </row>
    <row r="57" spans="2:7" x14ac:dyDescent="0.15">
      <c r="B57" s="260"/>
      <c r="C57" s="261"/>
      <c r="D57" s="86" t="s">
        <v>281</v>
      </c>
      <c r="E57" s="19"/>
      <c r="F57" s="58"/>
      <c r="G57" s="41" t="e">
        <f>LOOKUP(F57,DATA!$A$18:$A$22,DATA!$B$18:$B$22)</f>
        <v>#N/A</v>
      </c>
    </row>
    <row r="58" spans="2:7" ht="14.25" thickBot="1" x14ac:dyDescent="0.2">
      <c r="B58" s="262"/>
      <c r="C58" s="263"/>
      <c r="D58" s="50" t="s">
        <v>159</v>
      </c>
      <c r="E58" s="31"/>
      <c r="F58" s="63"/>
      <c r="G58" s="25" t="e">
        <f>LOOKUP(F58,DATA!$A$18:$A$22,DATA!$B$18:$B$22)</f>
        <v>#N/A</v>
      </c>
    </row>
    <row r="59" spans="2:7" x14ac:dyDescent="0.15">
      <c r="B59" s="10"/>
      <c r="C59" s="10"/>
    </row>
    <row r="60" spans="2:7" ht="14.25" thickBot="1" x14ac:dyDescent="0.2">
      <c r="D60" s="9" t="s">
        <v>92</v>
      </c>
      <c r="E60" s="11" t="s">
        <v>73</v>
      </c>
      <c r="F60" s="11" t="s">
        <v>72</v>
      </c>
      <c r="G60" s="11" t="s">
        <v>90</v>
      </c>
    </row>
    <row r="61" spans="2:7" ht="13.5" customHeight="1" x14ac:dyDescent="0.15">
      <c r="B61" s="267" t="s">
        <v>224</v>
      </c>
      <c r="C61" s="285" t="s">
        <v>225</v>
      </c>
      <c r="D61" s="45" t="s">
        <v>226</v>
      </c>
      <c r="E61" s="17"/>
      <c r="F61" s="57"/>
      <c r="G61" s="24" t="e">
        <f>LOOKUP(F61,DATA!$A$18:$A$22,DATA!$B$18:$B$22)</f>
        <v>#N/A</v>
      </c>
    </row>
    <row r="62" spans="2:7" x14ac:dyDescent="0.15">
      <c r="B62" s="268"/>
      <c r="C62" s="265"/>
      <c r="D62" s="46" t="s">
        <v>190</v>
      </c>
      <c r="E62" s="19"/>
      <c r="F62" s="58"/>
      <c r="G62" s="41" t="e">
        <f>LOOKUP(F62,DATA!$A$18:$A$22,DATA!$B$18:$B$22)</f>
        <v>#N/A</v>
      </c>
    </row>
    <row r="63" spans="2:7" x14ac:dyDescent="0.15">
      <c r="B63" s="268"/>
      <c r="C63" s="265"/>
      <c r="D63" s="46" t="s">
        <v>191</v>
      </c>
      <c r="E63" s="19"/>
      <c r="F63" s="58"/>
      <c r="G63" s="41" t="e">
        <f>LOOKUP(F63,DATA!$A$18:$A$22,DATA!$B$18:$B$22)</f>
        <v>#N/A</v>
      </c>
    </row>
    <row r="64" spans="2:7" x14ac:dyDescent="0.15">
      <c r="B64" s="268"/>
      <c r="C64" s="265"/>
      <c r="D64" s="46" t="s">
        <v>192</v>
      </c>
      <c r="E64" s="19"/>
      <c r="F64" s="58"/>
      <c r="G64" s="41" t="e">
        <f>LOOKUP(F64,DATA!$A$18:$A$22,DATA!$B$18:$B$22)</f>
        <v>#N/A</v>
      </c>
    </row>
    <row r="65" spans="2:7" x14ac:dyDescent="0.15">
      <c r="B65" s="268"/>
      <c r="C65" s="265"/>
      <c r="D65" s="46" t="s">
        <v>193</v>
      </c>
      <c r="E65" s="19"/>
      <c r="F65" s="58"/>
      <c r="G65" s="41" t="e">
        <f>LOOKUP(F65,DATA!$A$18:$A$22,DATA!$B$18:$B$22)</f>
        <v>#N/A</v>
      </c>
    </row>
    <row r="66" spans="2:7" x14ac:dyDescent="0.15">
      <c r="B66" s="268"/>
      <c r="C66" s="266"/>
      <c r="D66" s="46" t="s">
        <v>194</v>
      </c>
      <c r="E66" s="19"/>
      <c r="F66" s="58"/>
      <c r="G66" s="41" t="e">
        <f>LOOKUP(F66,DATA!$A$18:$A$22,DATA!$B$18:$B$22)</f>
        <v>#N/A</v>
      </c>
    </row>
    <row r="67" spans="2:7" x14ac:dyDescent="0.15">
      <c r="B67" s="268"/>
      <c r="C67" s="286" t="s">
        <v>232</v>
      </c>
      <c r="D67" s="46" t="s">
        <v>227</v>
      </c>
      <c r="E67" s="19"/>
      <c r="F67" s="58"/>
      <c r="G67" s="41" t="e">
        <f>LOOKUP(F67,DATA!$A$18:$A$22,DATA!$B$18:$B$22)</f>
        <v>#N/A</v>
      </c>
    </row>
    <row r="68" spans="2:7" x14ac:dyDescent="0.15">
      <c r="B68" s="268"/>
      <c r="C68" s="287"/>
      <c r="D68" s="46" t="s">
        <v>228</v>
      </c>
      <c r="E68" s="19"/>
      <c r="F68" s="58"/>
      <c r="G68" s="41" t="e">
        <f>LOOKUP(F68,DATA!$A$18:$A$22,DATA!$B$18:$B$22)</f>
        <v>#N/A</v>
      </c>
    </row>
    <row r="69" spans="2:7" x14ac:dyDescent="0.15">
      <c r="B69" s="268"/>
      <c r="C69" s="287"/>
      <c r="D69" s="46" t="s">
        <v>229</v>
      </c>
      <c r="E69" s="19"/>
      <c r="F69" s="58"/>
      <c r="G69" s="41" t="e">
        <f>LOOKUP(F69,DATA!$A$18:$A$22,DATA!$B$18:$B$22)</f>
        <v>#N/A</v>
      </c>
    </row>
    <row r="70" spans="2:7" x14ac:dyDescent="0.15">
      <c r="B70" s="268"/>
      <c r="C70" s="287"/>
      <c r="D70" s="46" t="s">
        <v>284</v>
      </c>
      <c r="E70" s="19"/>
      <c r="F70" s="58"/>
      <c r="G70" s="41" t="e">
        <f>LOOKUP(F70,DATA!$A$18:$A$22,DATA!$B$18:$B$22)</f>
        <v>#N/A</v>
      </c>
    </row>
    <row r="71" spans="2:7" x14ac:dyDescent="0.15">
      <c r="B71" s="268"/>
      <c r="C71" s="287"/>
      <c r="D71" s="46" t="s">
        <v>230</v>
      </c>
      <c r="E71" s="19"/>
      <c r="F71" s="58"/>
      <c r="G71" s="41" t="e">
        <f>LOOKUP(F71,DATA!$A$18:$A$22,DATA!$B$18:$B$22)</f>
        <v>#N/A</v>
      </c>
    </row>
    <row r="72" spans="2:7" x14ac:dyDescent="0.15">
      <c r="B72" s="268"/>
      <c r="C72" s="288"/>
      <c r="D72" s="46" t="s">
        <v>231</v>
      </c>
      <c r="E72" s="19"/>
      <c r="F72" s="58"/>
      <c r="G72" s="41" t="e">
        <f>LOOKUP(F72,DATA!$A$18:$A$22,DATA!$B$18:$B$22)</f>
        <v>#N/A</v>
      </c>
    </row>
    <row r="73" spans="2:7" ht="13.5" customHeight="1" x14ac:dyDescent="0.15">
      <c r="B73" s="268"/>
      <c r="C73" s="264" t="s">
        <v>234</v>
      </c>
      <c r="D73" s="46" t="s">
        <v>233</v>
      </c>
      <c r="E73" s="19"/>
      <c r="F73" s="58"/>
      <c r="G73" s="41" t="e">
        <f>LOOKUP(F73,DATA!$A$18:$A$22,DATA!$B$18:$B$22)</f>
        <v>#N/A</v>
      </c>
    </row>
    <row r="74" spans="2:7" x14ac:dyDescent="0.15">
      <c r="B74" s="268"/>
      <c r="C74" s="265"/>
      <c r="D74" s="46" t="s">
        <v>199</v>
      </c>
      <c r="E74" s="19"/>
      <c r="F74" s="58"/>
      <c r="G74" s="41" t="e">
        <f>LOOKUP(F74,DATA!$A$18:$A$22,DATA!$B$18:$B$22)</f>
        <v>#N/A</v>
      </c>
    </row>
    <row r="75" spans="2:7" x14ac:dyDescent="0.15">
      <c r="B75" s="268"/>
      <c r="C75" s="265"/>
      <c r="D75" s="46" t="s">
        <v>200</v>
      </c>
      <c r="E75" s="19"/>
      <c r="F75" s="58"/>
      <c r="G75" s="41" t="e">
        <f>LOOKUP(F75,DATA!$A$18:$A$22,DATA!$B$18:$B$22)</f>
        <v>#N/A</v>
      </c>
    </row>
    <row r="76" spans="2:7" x14ac:dyDescent="0.15">
      <c r="B76" s="268"/>
      <c r="C76" s="266"/>
      <c r="D76" s="46" t="s">
        <v>201</v>
      </c>
      <c r="E76" s="19"/>
      <c r="F76" s="58"/>
      <c r="G76" s="41" t="e">
        <f>LOOKUP(F76,DATA!$A$18:$A$22,DATA!$B$18:$B$22)</f>
        <v>#N/A</v>
      </c>
    </row>
    <row r="77" spans="2:7" x14ac:dyDescent="0.15">
      <c r="B77" s="268"/>
      <c r="C77" s="264" t="s">
        <v>239</v>
      </c>
      <c r="D77" s="46" t="s">
        <v>238</v>
      </c>
      <c r="E77" s="19"/>
      <c r="F77" s="58"/>
      <c r="G77" s="41" t="e">
        <f>LOOKUP(F77,DATA!$A$18:$A$22,DATA!$B$18:$B$22)</f>
        <v>#N/A</v>
      </c>
    </row>
    <row r="78" spans="2:7" x14ac:dyDescent="0.15">
      <c r="B78" s="268"/>
      <c r="C78" s="265"/>
      <c r="D78" s="46" t="s">
        <v>202</v>
      </c>
      <c r="E78" s="19"/>
      <c r="F78" s="58"/>
      <c r="G78" s="41" t="e">
        <f>LOOKUP(F78,DATA!$A$18:$A$22,DATA!$B$18:$B$22)</f>
        <v>#N/A</v>
      </c>
    </row>
    <row r="79" spans="2:7" x14ac:dyDescent="0.15">
      <c r="B79" s="268"/>
      <c r="C79" s="265"/>
      <c r="D79" s="46" t="s">
        <v>203</v>
      </c>
      <c r="E79" s="19"/>
      <c r="F79" s="58"/>
      <c r="G79" s="41" t="e">
        <f>LOOKUP(F79,DATA!$A$18:$A$22,DATA!$B$18:$B$22)</f>
        <v>#N/A</v>
      </c>
    </row>
    <row r="80" spans="2:7" x14ac:dyDescent="0.15">
      <c r="B80" s="268"/>
      <c r="C80" s="265"/>
      <c r="D80" s="46" t="s">
        <v>204</v>
      </c>
      <c r="E80" s="19"/>
      <c r="F80" s="58"/>
      <c r="G80" s="41" t="e">
        <f>LOOKUP(F80,DATA!$A$18:$A$22,DATA!$B$18:$B$22)</f>
        <v>#N/A</v>
      </c>
    </row>
    <row r="81" spans="2:8" x14ac:dyDescent="0.15">
      <c r="B81" s="268"/>
      <c r="C81" s="266"/>
      <c r="D81" s="46" t="s">
        <v>205</v>
      </c>
      <c r="E81" s="19"/>
      <c r="F81" s="58"/>
      <c r="G81" s="41" t="e">
        <f>LOOKUP(F81,DATA!$A$18:$A$22,DATA!$B$18:$B$22)</f>
        <v>#N/A</v>
      </c>
      <c r="H81" s="26"/>
    </row>
    <row r="82" spans="2:8" x14ac:dyDescent="0.15">
      <c r="B82" s="268"/>
      <c r="C82" s="283" t="s">
        <v>240</v>
      </c>
      <c r="D82" s="46" t="s">
        <v>206</v>
      </c>
      <c r="E82" s="19"/>
      <c r="F82" s="58"/>
      <c r="G82" s="41" t="e">
        <f>LOOKUP(F82,DATA!$A$18:$A$22,DATA!$B$18:$B$22)</f>
        <v>#N/A</v>
      </c>
    </row>
    <row r="83" spans="2:8" x14ac:dyDescent="0.15">
      <c r="B83" s="268"/>
      <c r="C83" s="283"/>
      <c r="D83" s="46" t="s">
        <v>235</v>
      </c>
      <c r="E83" s="19"/>
      <c r="F83" s="58"/>
      <c r="G83" s="41" t="e">
        <f>LOOKUP(F83,DATA!$A$18:$A$22,DATA!$B$18:$B$22)</f>
        <v>#N/A</v>
      </c>
    </row>
    <row r="84" spans="2:8" x14ac:dyDescent="0.15">
      <c r="B84" s="268"/>
      <c r="C84" s="289"/>
      <c r="D84" s="46" t="s">
        <v>236</v>
      </c>
      <c r="E84" s="19"/>
      <c r="F84" s="58"/>
      <c r="G84" s="41" t="e">
        <f>LOOKUP(F84,DATA!$A$18:$A$22,DATA!$B$18:$B$22)</f>
        <v>#N/A</v>
      </c>
    </row>
    <row r="85" spans="2:8" x14ac:dyDescent="0.15">
      <c r="B85" s="268"/>
      <c r="C85" s="264" t="s">
        <v>241</v>
      </c>
      <c r="D85" s="46" t="s">
        <v>209</v>
      </c>
      <c r="E85" s="19"/>
      <c r="F85" s="58"/>
      <c r="G85" s="41" t="e">
        <f>LOOKUP(F85,DATA!$A$18:$A$22,DATA!$B$18:$B$22)</f>
        <v>#N/A</v>
      </c>
    </row>
    <row r="86" spans="2:8" x14ac:dyDescent="0.15">
      <c r="B86" s="268"/>
      <c r="C86" s="265"/>
      <c r="D86" s="46" t="s">
        <v>237</v>
      </c>
      <c r="E86" s="19"/>
      <c r="F86" s="58"/>
      <c r="G86" s="41" t="e">
        <f>LOOKUP(F86,DATA!$A$18:$A$22,DATA!$B$18:$B$22)</f>
        <v>#N/A</v>
      </c>
    </row>
    <row r="87" spans="2:8" ht="13.5" customHeight="1" x14ac:dyDescent="0.15">
      <c r="B87" s="268"/>
      <c r="C87" s="265"/>
      <c r="D87" s="46" t="s">
        <v>211</v>
      </c>
      <c r="E87" s="19"/>
      <c r="F87" s="58"/>
      <c r="G87" s="41" t="e">
        <f>LOOKUP(F87,DATA!$A$18:$A$22,DATA!$B$18:$B$22)</f>
        <v>#N/A</v>
      </c>
    </row>
    <row r="88" spans="2:8" x14ac:dyDescent="0.15">
      <c r="B88" s="268"/>
      <c r="C88" s="266"/>
      <c r="D88" s="46" t="s">
        <v>212</v>
      </c>
      <c r="E88" s="19"/>
      <c r="F88" s="58"/>
      <c r="G88" s="41" t="e">
        <f>LOOKUP(F88,DATA!$A$18:$A$22,DATA!$B$18:$B$22)</f>
        <v>#N/A</v>
      </c>
    </row>
    <row r="89" spans="2:8" ht="17.25" customHeight="1" x14ac:dyDescent="0.15">
      <c r="B89" s="268"/>
      <c r="C89" s="282" t="s">
        <v>242</v>
      </c>
      <c r="D89" s="46" t="s">
        <v>213</v>
      </c>
      <c r="E89" s="19"/>
      <c r="F89" s="58"/>
      <c r="G89" s="41" t="e">
        <f>LOOKUP(F89,DATA!$A$18:$A$22,DATA!$B$18:$B$22)</f>
        <v>#N/A</v>
      </c>
    </row>
    <row r="90" spans="2:8" ht="15" customHeight="1" x14ac:dyDescent="0.15">
      <c r="B90" s="268"/>
      <c r="C90" s="283"/>
      <c r="D90" s="46" t="s">
        <v>214</v>
      </c>
      <c r="E90" s="19"/>
      <c r="F90" s="58"/>
      <c r="G90" s="41" t="e">
        <f>LOOKUP(F90,DATA!$A$18:$A$22,DATA!$B$18:$B$22)</f>
        <v>#N/A</v>
      </c>
    </row>
    <row r="91" spans="2:8" ht="17.25" customHeight="1" thickBot="1" x14ac:dyDescent="0.2">
      <c r="B91" s="269"/>
      <c r="C91" s="284"/>
      <c r="D91" s="47" t="s">
        <v>215</v>
      </c>
      <c r="E91" s="31"/>
      <c r="F91" s="61"/>
      <c r="G91" s="25" t="e">
        <f>LOOKUP(F91,DATA!$A$18:$A$22,DATA!$B$18:$B$22)</f>
        <v>#N/A</v>
      </c>
    </row>
    <row r="92" spans="2:8" x14ac:dyDescent="0.15">
      <c r="B92" s="15"/>
      <c r="C92" s="10"/>
    </row>
    <row r="93" spans="2:8" ht="14.25" thickBot="1" x14ac:dyDescent="0.2">
      <c r="D93" s="9" t="s">
        <v>92</v>
      </c>
      <c r="E93" s="11" t="s">
        <v>73</v>
      </c>
      <c r="F93" s="11" t="s">
        <v>72</v>
      </c>
      <c r="G93" s="11" t="s">
        <v>90</v>
      </c>
    </row>
    <row r="94" spans="2:8" x14ac:dyDescent="0.15">
      <c r="B94" s="298" t="s">
        <v>243</v>
      </c>
      <c r="C94" s="301" t="s">
        <v>110</v>
      </c>
      <c r="D94" s="38" t="s">
        <v>244</v>
      </c>
      <c r="E94" s="17"/>
      <c r="F94" s="57"/>
      <c r="G94" s="24" t="e">
        <f>LOOKUP(F94,DATA!$A$18:$A$22,DATA!$B$18:$B$22)</f>
        <v>#N/A</v>
      </c>
    </row>
    <row r="95" spans="2:8" x14ac:dyDescent="0.15">
      <c r="B95" s="299"/>
      <c r="C95" s="302"/>
      <c r="D95" s="40" t="s">
        <v>245</v>
      </c>
      <c r="E95" s="19"/>
      <c r="F95" s="58"/>
      <c r="G95" s="41" t="e">
        <f>LOOKUP(F95,DATA!$A$18:$A$22,DATA!$B$18:$B$22)</f>
        <v>#N/A</v>
      </c>
    </row>
    <row r="96" spans="2:8" x14ac:dyDescent="0.15">
      <c r="B96" s="299"/>
      <c r="C96" s="302"/>
      <c r="D96" s="40" t="s">
        <v>15</v>
      </c>
      <c r="E96" s="19"/>
      <c r="F96" s="58"/>
      <c r="G96" s="41" t="e">
        <f>LOOKUP(F96,DATA!$A$18:$A$22,DATA!$B$18:$B$22)</f>
        <v>#N/A</v>
      </c>
    </row>
    <row r="97" spans="2:7" x14ac:dyDescent="0.15">
      <c r="B97" s="299"/>
      <c r="C97" s="302"/>
      <c r="D97" s="40" t="s">
        <v>22</v>
      </c>
      <c r="E97" s="19"/>
      <c r="F97" s="58"/>
      <c r="G97" s="41" t="e">
        <f>LOOKUP(F97,DATA!$A$18:$A$22,DATA!$B$18:$B$22)</f>
        <v>#N/A</v>
      </c>
    </row>
    <row r="98" spans="2:7" x14ac:dyDescent="0.15">
      <c r="B98" s="299"/>
      <c r="C98" s="302"/>
      <c r="D98" s="40" t="s">
        <v>16</v>
      </c>
      <c r="E98" s="19"/>
      <c r="F98" s="58"/>
      <c r="G98" s="41" t="e">
        <f>LOOKUP(F98,DATA!$A$18:$A$22,DATA!$B$18:$B$22)</f>
        <v>#N/A</v>
      </c>
    </row>
    <row r="99" spans="2:7" x14ac:dyDescent="0.15">
      <c r="B99" s="299"/>
      <c r="C99" s="302"/>
      <c r="D99" s="40" t="s">
        <v>17</v>
      </c>
      <c r="E99" s="19"/>
      <c r="F99" s="58"/>
      <c r="G99" s="41" t="e">
        <f>LOOKUP(F99,DATA!$A$18:$A$22,DATA!$B$18:$B$22)</f>
        <v>#N/A</v>
      </c>
    </row>
    <row r="100" spans="2:7" x14ac:dyDescent="0.15">
      <c r="B100" s="299"/>
      <c r="C100" s="302"/>
      <c r="D100" s="40" t="s">
        <v>23</v>
      </c>
      <c r="E100" s="19"/>
      <c r="F100" s="58"/>
      <c r="G100" s="41" t="e">
        <f>LOOKUP(F100,DATA!$A$18:$A$22,DATA!$B$18:$B$22)</f>
        <v>#N/A</v>
      </c>
    </row>
    <row r="101" spans="2:7" x14ac:dyDescent="0.15">
      <c r="B101" s="299"/>
      <c r="C101" s="302"/>
      <c r="D101" t="s">
        <v>272</v>
      </c>
      <c r="E101" s="19"/>
      <c r="F101" s="58"/>
      <c r="G101" s="41" t="e">
        <f>LOOKUP(F101,DATA!$A$18:$A$22,DATA!$B$18:$B$22)</f>
        <v>#N/A</v>
      </c>
    </row>
    <row r="102" spans="2:7" x14ac:dyDescent="0.15">
      <c r="B102" s="299"/>
      <c r="C102" s="302"/>
      <c r="D102" s="40" t="s">
        <v>273</v>
      </c>
      <c r="E102" s="19"/>
      <c r="F102" s="58"/>
      <c r="G102" s="41" t="e">
        <f>LOOKUP(F102,DATA!$A$18:$A$22,DATA!$B$18:$B$22)</f>
        <v>#N/A</v>
      </c>
    </row>
    <row r="103" spans="2:7" x14ac:dyDescent="0.15">
      <c r="B103" s="299"/>
      <c r="C103" s="302"/>
      <c r="D103" s="40" t="s">
        <v>327</v>
      </c>
      <c r="E103" s="19"/>
      <c r="F103" s="58"/>
      <c r="G103" s="41" t="e">
        <f>LOOKUP(F103,DATA!$A$18:$A$22,DATA!$B$18:$B$22)</f>
        <v>#N/A</v>
      </c>
    </row>
    <row r="104" spans="2:7" x14ac:dyDescent="0.15">
      <c r="B104" s="299"/>
      <c r="C104" s="302"/>
      <c r="D104" s="40" t="s">
        <v>326</v>
      </c>
      <c r="E104" s="19"/>
      <c r="F104" s="58"/>
      <c r="G104" s="41" t="e">
        <f>LOOKUP(F104,DATA!$A$18:$A$22,DATA!$B$18:$B$22)</f>
        <v>#N/A</v>
      </c>
    </row>
    <row r="105" spans="2:7" x14ac:dyDescent="0.15">
      <c r="B105" s="299"/>
      <c r="C105" s="302"/>
      <c r="D105" s="40" t="s">
        <v>246</v>
      </c>
      <c r="E105" s="19"/>
      <c r="F105" s="58"/>
      <c r="G105" s="41" t="e">
        <f>LOOKUP(F105,DATA!$A$18:$A$22,DATA!$B$18:$B$22)</f>
        <v>#N/A</v>
      </c>
    </row>
    <row r="106" spans="2:7" x14ac:dyDescent="0.15">
      <c r="B106" s="299"/>
      <c r="C106" s="302"/>
      <c r="D106" s="40" t="s">
        <v>247</v>
      </c>
      <c r="E106" s="19"/>
      <c r="F106" s="58"/>
      <c r="G106" s="41" t="e">
        <f>LOOKUP(F106,DATA!$A$18:$A$22,DATA!$B$18:$B$22)</f>
        <v>#N/A</v>
      </c>
    </row>
    <row r="107" spans="2:7" x14ac:dyDescent="0.15">
      <c r="B107" s="299"/>
      <c r="C107" s="302"/>
      <c r="D107" s="40" t="s">
        <v>248</v>
      </c>
      <c r="E107" s="19"/>
      <c r="F107" s="58"/>
      <c r="G107" s="41" t="e">
        <f>LOOKUP(F107,DATA!$A$18:$A$22,DATA!$B$18:$B$22)</f>
        <v>#N/A</v>
      </c>
    </row>
    <row r="108" spans="2:7" x14ac:dyDescent="0.15">
      <c r="B108" s="299"/>
      <c r="C108" s="302"/>
      <c r="D108" s="40" t="s">
        <v>249</v>
      </c>
      <c r="E108" s="19"/>
      <c r="F108" s="58"/>
      <c r="G108" s="41" t="e">
        <f>LOOKUP(F108,DATA!$A$18:$A$22,DATA!$B$18:$B$22)</f>
        <v>#N/A</v>
      </c>
    </row>
    <row r="109" spans="2:7" ht="13.5" customHeight="1" x14ac:dyDescent="0.15">
      <c r="B109" s="299"/>
      <c r="C109" s="302"/>
      <c r="D109" s="40" t="s">
        <v>250</v>
      </c>
      <c r="E109" s="19"/>
      <c r="F109" s="58"/>
      <c r="G109" s="41" t="e">
        <f>LOOKUP(F109,DATA!$A$18:$A$22,DATA!$B$18:$B$22)</f>
        <v>#N/A</v>
      </c>
    </row>
    <row r="110" spans="2:7" x14ac:dyDescent="0.15">
      <c r="B110" s="299"/>
      <c r="C110" s="302"/>
      <c r="D110" s="40" t="s">
        <v>18</v>
      </c>
      <c r="E110" s="19"/>
      <c r="F110" s="58"/>
      <c r="G110" s="41" t="e">
        <f>LOOKUP(F110,DATA!$A$18:$A$22,DATA!$B$18:$B$22)</f>
        <v>#N/A</v>
      </c>
    </row>
    <row r="111" spans="2:7" x14ac:dyDescent="0.15">
      <c r="B111" s="299"/>
      <c r="C111" s="302"/>
      <c r="D111" s="40" t="s">
        <v>251</v>
      </c>
      <c r="E111" s="19"/>
      <c r="F111" s="58"/>
      <c r="G111" s="41" t="e">
        <f>LOOKUP(F111,DATA!$A$18:$A$22,DATA!$B$18:$B$22)</f>
        <v>#N/A</v>
      </c>
    </row>
    <row r="112" spans="2:7" x14ac:dyDescent="0.15">
      <c r="B112" s="299"/>
      <c r="C112" s="302"/>
      <c r="D112" s="40" t="s">
        <v>27</v>
      </c>
      <c r="E112" s="19"/>
      <c r="F112" s="58"/>
      <c r="G112" s="41" t="e">
        <f>LOOKUP(F112,DATA!$A$18:$A$22,DATA!$B$18:$B$22)</f>
        <v>#N/A</v>
      </c>
    </row>
    <row r="113" spans="2:7" x14ac:dyDescent="0.15">
      <c r="B113" s="299"/>
      <c r="C113" s="302"/>
      <c r="D113" s="40" t="s">
        <v>28</v>
      </c>
      <c r="E113" s="19"/>
      <c r="F113" s="58"/>
      <c r="G113" s="41" t="e">
        <f>LOOKUP(F113,DATA!$A$18:$A$22,DATA!$B$18:$B$22)</f>
        <v>#N/A</v>
      </c>
    </row>
    <row r="114" spans="2:7" x14ac:dyDescent="0.15">
      <c r="B114" s="299"/>
      <c r="C114" s="302"/>
      <c r="D114" s="40" t="s">
        <v>19</v>
      </c>
      <c r="E114" s="19"/>
      <c r="F114" s="58"/>
      <c r="G114" s="41" t="e">
        <f>LOOKUP(F114,DATA!$A$18:$A$22,DATA!$B$18:$B$22)</f>
        <v>#N/A</v>
      </c>
    </row>
    <row r="115" spans="2:7" ht="14.25" thickBot="1" x14ac:dyDescent="0.2">
      <c r="B115" s="300"/>
      <c r="C115" s="303"/>
      <c r="D115" s="34" t="s">
        <v>24</v>
      </c>
      <c r="E115" s="31"/>
      <c r="F115" s="63"/>
      <c r="G115" s="25" t="e">
        <f>LOOKUP(F115,DATA!$A$18:$A$22,DATA!$B$18:$B$22)</f>
        <v>#N/A</v>
      </c>
    </row>
    <row r="116" spans="2:7" x14ac:dyDescent="0.15">
      <c r="B116" s="15"/>
      <c r="C116" s="10"/>
    </row>
    <row r="117" spans="2:7" ht="14.25" thickBot="1" x14ac:dyDescent="0.2">
      <c r="D117" s="9" t="s">
        <v>92</v>
      </c>
      <c r="E117" s="11" t="s">
        <v>73</v>
      </c>
      <c r="F117" s="11" t="s">
        <v>72</v>
      </c>
      <c r="G117" s="11" t="s">
        <v>90</v>
      </c>
    </row>
    <row r="118" spans="2:7" ht="13.5" customHeight="1" x14ac:dyDescent="0.15">
      <c r="B118" s="298" t="s">
        <v>243</v>
      </c>
      <c r="C118" s="285" t="s">
        <v>252</v>
      </c>
      <c r="D118" s="45" t="s">
        <v>26</v>
      </c>
      <c r="E118" s="17"/>
      <c r="F118" s="57"/>
      <c r="G118" s="24" t="e">
        <f>LOOKUP(F118,DATA!$A$18:$A$22,DATA!$B$18:$B$22)</f>
        <v>#N/A</v>
      </c>
    </row>
    <row r="119" spans="2:7" x14ac:dyDescent="0.15">
      <c r="B119" s="299"/>
      <c r="C119" s="265"/>
      <c r="D119" s="46" t="s">
        <v>253</v>
      </c>
      <c r="E119" s="19"/>
      <c r="F119" s="58"/>
      <c r="G119" s="41" t="e">
        <f>LOOKUP(F119,DATA!$A$18:$A$22,DATA!$B$18:$B$22)</f>
        <v>#N/A</v>
      </c>
    </row>
    <row r="120" spans="2:7" x14ac:dyDescent="0.15">
      <c r="B120" s="299"/>
      <c r="C120" s="265"/>
      <c r="D120" s="46" t="s">
        <v>29</v>
      </c>
      <c r="E120" s="19"/>
      <c r="F120" s="58"/>
      <c r="G120" s="41" t="e">
        <f>LOOKUP(F120,DATA!$A$18:$A$22,DATA!$B$18:$B$22)</f>
        <v>#N/A</v>
      </c>
    </row>
    <row r="121" spans="2:7" x14ac:dyDescent="0.15">
      <c r="B121" s="299"/>
      <c r="C121" s="265"/>
      <c r="D121" s="46" t="s">
        <v>254</v>
      </c>
      <c r="E121" s="19"/>
      <c r="F121" s="58"/>
      <c r="G121" s="41" t="e">
        <f>LOOKUP(F121,DATA!$A$18:$A$22,DATA!$B$18:$B$22)</f>
        <v>#N/A</v>
      </c>
    </row>
    <row r="122" spans="2:7" x14ac:dyDescent="0.15">
      <c r="B122" s="299"/>
      <c r="C122" s="265"/>
      <c r="D122" s="46" t="s">
        <v>20</v>
      </c>
      <c r="E122" s="19"/>
      <c r="F122" s="58"/>
      <c r="G122" s="41" t="e">
        <f>LOOKUP(F122,DATA!$A$18:$A$22,DATA!$B$18:$B$22)</f>
        <v>#N/A</v>
      </c>
    </row>
    <row r="123" spans="2:7" x14ac:dyDescent="0.15">
      <c r="B123" s="299"/>
      <c r="C123" s="265"/>
      <c r="D123" s="46" t="s">
        <v>25</v>
      </c>
      <c r="E123" s="19"/>
      <c r="F123" s="58"/>
      <c r="G123" s="41" t="e">
        <f>LOOKUP(F123,DATA!$A$18:$A$22,DATA!$B$18:$B$22)</f>
        <v>#N/A</v>
      </c>
    </row>
    <row r="124" spans="2:7" x14ac:dyDescent="0.15">
      <c r="B124" s="299"/>
      <c r="C124" s="265"/>
      <c r="D124" s="46" t="s">
        <v>259</v>
      </c>
      <c r="E124" s="19"/>
      <c r="F124" s="58"/>
      <c r="G124" s="41" t="e">
        <f>LOOKUP(F124,DATA!$A$18:$A$22,DATA!$B$18:$B$22)</f>
        <v>#N/A</v>
      </c>
    </row>
    <row r="125" spans="2:7" x14ac:dyDescent="0.15">
      <c r="B125" s="299"/>
      <c r="C125" s="265"/>
      <c r="D125" s="46" t="s">
        <v>262</v>
      </c>
      <c r="E125" s="19"/>
      <c r="F125" s="58"/>
      <c r="G125" s="41" t="e">
        <f>LOOKUP(F125,DATA!$A$18:$A$22,DATA!$B$18:$B$22)</f>
        <v>#N/A</v>
      </c>
    </row>
    <row r="126" spans="2:7" x14ac:dyDescent="0.15">
      <c r="B126" s="299"/>
      <c r="C126" s="265"/>
      <c r="D126" s="46" t="s">
        <v>30</v>
      </c>
      <c r="E126" s="19"/>
      <c r="F126" s="58"/>
      <c r="G126" s="41" t="e">
        <f>LOOKUP(F126,DATA!$A$18:$A$22,DATA!$B$18:$B$22)</f>
        <v>#N/A</v>
      </c>
    </row>
    <row r="127" spans="2:7" x14ac:dyDescent="0.15">
      <c r="B127" s="299"/>
      <c r="C127" s="265"/>
      <c r="D127" s="46" t="s">
        <v>263</v>
      </c>
      <c r="E127" s="19"/>
      <c r="F127" s="58"/>
      <c r="G127" s="41" t="e">
        <f>LOOKUP(F127,DATA!$A$18:$A$22,DATA!$B$18:$B$22)</f>
        <v>#N/A</v>
      </c>
    </row>
    <row r="128" spans="2:7" ht="31.5" customHeight="1" x14ac:dyDescent="0.15">
      <c r="B128" s="299"/>
      <c r="C128" s="265"/>
      <c r="D128" s="85" t="s">
        <v>323</v>
      </c>
      <c r="E128" s="19"/>
      <c r="F128" s="58"/>
      <c r="G128" s="41" t="e">
        <f>LOOKUP(F128,DATA!$A$18:$A$22,DATA!$B$18:$B$22)</f>
        <v>#N/A</v>
      </c>
    </row>
    <row r="129" spans="2:10" x14ac:dyDescent="0.15">
      <c r="B129" s="299"/>
      <c r="C129" s="265"/>
      <c r="D129" s="46" t="s">
        <v>264</v>
      </c>
      <c r="E129" s="19"/>
      <c r="F129" s="58"/>
      <c r="G129" s="41" t="e">
        <f>LOOKUP(F129,DATA!$A$18:$A$22,DATA!$B$18:$B$22)</f>
        <v>#N/A</v>
      </c>
    </row>
    <row r="130" spans="2:10" x14ac:dyDescent="0.15">
      <c r="B130" s="299"/>
      <c r="C130" s="265"/>
      <c r="D130" s="46" t="s">
        <v>265</v>
      </c>
      <c r="E130" s="19"/>
      <c r="F130" s="58"/>
      <c r="G130" s="41" t="e">
        <f>LOOKUP(F130,DATA!$A$18:$A$22,DATA!$B$18:$B$22)</f>
        <v>#N/A</v>
      </c>
    </row>
    <row r="131" spans="2:10" x14ac:dyDescent="0.15">
      <c r="B131" s="299"/>
      <c r="C131" s="265"/>
      <c r="D131" s="46" t="s">
        <v>261</v>
      </c>
      <c r="E131" s="19"/>
      <c r="F131" s="58"/>
      <c r="G131" s="41" t="e">
        <f>LOOKUP(F131,DATA!$A$18:$A$22,DATA!$B$18:$B$22)</f>
        <v>#N/A</v>
      </c>
    </row>
    <row r="132" spans="2:10" x14ac:dyDescent="0.15">
      <c r="B132" s="299"/>
      <c r="C132" s="265"/>
      <c r="D132" s="46" t="s">
        <v>256</v>
      </c>
      <c r="E132" s="19"/>
      <c r="F132" s="58"/>
      <c r="G132" s="41" t="e">
        <f>LOOKUP(F132,DATA!$A$18:$A$22,DATA!$B$18:$B$22)</f>
        <v>#N/A</v>
      </c>
    </row>
    <row r="133" spans="2:10" x14ac:dyDescent="0.15">
      <c r="B133" s="299"/>
      <c r="C133" s="265"/>
      <c r="D133" s="46" t="s">
        <v>255</v>
      </c>
      <c r="E133" s="19"/>
      <c r="F133" s="58"/>
      <c r="G133" s="41" t="e">
        <f>LOOKUP(F133,DATA!$A$18:$A$22,DATA!$B$18:$B$22)</f>
        <v>#N/A</v>
      </c>
    </row>
    <row r="134" spans="2:10" x14ac:dyDescent="0.15">
      <c r="B134" s="299"/>
      <c r="C134" s="265"/>
      <c r="D134" s="46" t="s">
        <v>257</v>
      </c>
      <c r="E134" s="19"/>
      <c r="F134" s="58"/>
      <c r="G134" s="41" t="e">
        <f>LOOKUP(F134,DATA!$A$18:$A$22,DATA!$B$18:$B$22)</f>
        <v>#N/A</v>
      </c>
      <c r="H134" s="33"/>
      <c r="I134" s="33"/>
    </row>
    <row r="135" spans="2:10" x14ac:dyDescent="0.15">
      <c r="B135" s="299"/>
      <c r="C135" s="265"/>
      <c r="D135" s="46" t="s">
        <v>275</v>
      </c>
      <c r="E135" s="19"/>
      <c r="F135" s="58"/>
      <c r="G135" s="41" t="e">
        <f>LOOKUP(F135,DATA!$A$18:$A$22,DATA!$B$18:$B$22)</f>
        <v>#N/A</v>
      </c>
      <c r="H135" s="33"/>
      <c r="I135" s="33"/>
    </row>
    <row r="136" spans="2:10" x14ac:dyDescent="0.15">
      <c r="B136" s="299"/>
      <c r="C136" s="265"/>
      <c r="D136" t="s">
        <v>276</v>
      </c>
      <c r="E136" s="19"/>
      <c r="F136" s="58"/>
      <c r="G136" s="41" t="e">
        <f>LOOKUP(F136,DATA!$A$18:$A$22,DATA!$B$18:$B$22)</f>
        <v>#N/A</v>
      </c>
      <c r="H136" s="33"/>
      <c r="I136" s="33"/>
    </row>
    <row r="137" spans="2:10" x14ac:dyDescent="0.15">
      <c r="B137" s="299"/>
      <c r="C137" s="265"/>
      <c r="D137" s="46" t="s">
        <v>31</v>
      </c>
      <c r="E137" s="19"/>
      <c r="F137" s="58"/>
      <c r="G137" s="41" t="e">
        <f>LOOKUP(F137,DATA!$A$18:$A$22,DATA!$B$18:$B$22)</f>
        <v>#N/A</v>
      </c>
      <c r="H137" s="33"/>
      <c r="I137" s="33"/>
    </row>
    <row r="138" spans="2:10" x14ac:dyDescent="0.15">
      <c r="B138" s="299"/>
      <c r="C138" s="265"/>
      <c r="D138" s="46" t="s">
        <v>258</v>
      </c>
      <c r="E138" s="19"/>
      <c r="F138" s="58"/>
      <c r="G138" s="41" t="e">
        <f>LOOKUP(F138,DATA!$A$18:$A$22,DATA!$B$18:$B$22)</f>
        <v>#N/A</v>
      </c>
      <c r="H138" s="33"/>
      <c r="I138" s="33"/>
    </row>
    <row r="139" spans="2:10" x14ac:dyDescent="0.15">
      <c r="B139" s="299"/>
      <c r="C139" s="265"/>
      <c r="D139" s="46" t="s">
        <v>71</v>
      </c>
      <c r="E139" s="19"/>
      <c r="F139" s="58"/>
      <c r="G139" s="41" t="e">
        <f>LOOKUP(F139,DATA!$A$18:$A$22,DATA!$B$18:$B$22)</f>
        <v>#N/A</v>
      </c>
      <c r="H139" s="297"/>
      <c r="I139" s="297"/>
    </row>
    <row r="140" spans="2:10" ht="14.25" thickBot="1" x14ac:dyDescent="0.2">
      <c r="B140" s="300"/>
      <c r="C140" s="304"/>
      <c r="D140" s="47" t="s">
        <v>260</v>
      </c>
      <c r="E140" s="31"/>
      <c r="F140" s="61"/>
      <c r="G140" s="25" t="e">
        <f>LOOKUP(F140,DATA!$A$18:$A$22,DATA!$B$18:$B$22)</f>
        <v>#N/A</v>
      </c>
      <c r="H140" s="56"/>
      <c r="I140" s="56"/>
    </row>
    <row r="141" spans="2:10" x14ac:dyDescent="0.15">
      <c r="B141" s="80"/>
      <c r="H141" s="56"/>
      <c r="I141" s="56"/>
    </row>
    <row r="142" spans="2:10" ht="14.25" thickBot="1" x14ac:dyDescent="0.2">
      <c r="B142" s="80"/>
      <c r="D142" s="9" t="s">
        <v>92</v>
      </c>
      <c r="E142" s="11" t="s">
        <v>73</v>
      </c>
      <c r="F142" s="11" t="s">
        <v>72</v>
      </c>
      <c r="G142" s="11" t="s">
        <v>150</v>
      </c>
      <c r="H142" s="11" t="s">
        <v>90</v>
      </c>
      <c r="I142" s="56"/>
    </row>
    <row r="143" spans="2:10" x14ac:dyDescent="0.15">
      <c r="B143" s="291" t="s">
        <v>318</v>
      </c>
      <c r="C143" s="292"/>
      <c r="D143" s="79" t="s">
        <v>308</v>
      </c>
      <c r="E143" s="17"/>
      <c r="F143" s="60"/>
      <c r="G143" s="65"/>
      <c r="H143" s="24" t="e">
        <f>LOOKUP(F143,DATA!$A$18:$A$22,DATA!$B$18:$B$22)</f>
        <v>#N/A</v>
      </c>
      <c r="I143" s="82" t="s">
        <v>96</v>
      </c>
      <c r="J143" t="s">
        <v>131</v>
      </c>
    </row>
    <row r="144" spans="2:10" x14ac:dyDescent="0.15">
      <c r="B144" s="293"/>
      <c r="C144" s="294"/>
      <c r="D144" s="40" t="s">
        <v>307</v>
      </c>
      <c r="E144" s="19"/>
      <c r="F144" s="58"/>
      <c r="G144" s="66"/>
      <c r="H144" s="41" t="e">
        <f>LOOKUP(F144,DATA!$A$18:$A$22,DATA!$B$18:$B$22)</f>
        <v>#N/A</v>
      </c>
      <c r="I144" s="82" t="s">
        <v>96</v>
      </c>
      <c r="J144" t="s">
        <v>311</v>
      </c>
    </row>
    <row r="145" spans="2:10" x14ac:dyDescent="0.15">
      <c r="B145" s="293"/>
      <c r="C145" s="294"/>
      <c r="D145" s="40" t="s">
        <v>314</v>
      </c>
      <c r="E145" s="19"/>
      <c r="F145" s="58"/>
      <c r="G145" s="66"/>
      <c r="H145" s="41" t="e">
        <f>LOOKUP(F145,DATA!$A$18:$A$22,DATA!$B$18:$B$22)</f>
        <v>#N/A</v>
      </c>
      <c r="I145" s="82" t="s">
        <v>96</v>
      </c>
      <c r="J145" t="s">
        <v>311</v>
      </c>
    </row>
    <row r="146" spans="2:10" x14ac:dyDescent="0.15">
      <c r="B146" s="293"/>
      <c r="C146" s="294"/>
      <c r="D146" s="40" t="s">
        <v>315</v>
      </c>
      <c r="E146" s="19"/>
      <c r="F146" s="58"/>
      <c r="G146" s="66"/>
      <c r="H146" s="41" t="e">
        <f>LOOKUP(F146,DATA!$A$18:$A$22,DATA!$B$18:$B$22)</f>
        <v>#N/A</v>
      </c>
      <c r="I146" s="82" t="s">
        <v>96</v>
      </c>
      <c r="J146" t="s">
        <v>311</v>
      </c>
    </row>
    <row r="147" spans="2:10" x14ac:dyDescent="0.15">
      <c r="B147" s="293"/>
      <c r="C147" s="294"/>
      <c r="D147" s="46" t="s">
        <v>309</v>
      </c>
      <c r="E147" s="19"/>
      <c r="F147" s="58"/>
      <c r="G147" s="66"/>
      <c r="H147" s="41" t="e">
        <f>LOOKUP(F147,DATA!$A$18:$A$22,DATA!$B$18:$B$22)</f>
        <v>#N/A</v>
      </c>
      <c r="I147" s="82" t="s">
        <v>96</v>
      </c>
      <c r="J147" t="s">
        <v>311</v>
      </c>
    </row>
    <row r="148" spans="2:10" x14ac:dyDescent="0.15">
      <c r="B148" s="293"/>
      <c r="C148" s="294"/>
      <c r="D148" s="46" t="s">
        <v>310</v>
      </c>
      <c r="E148" s="19"/>
      <c r="F148" s="58"/>
      <c r="G148" s="66"/>
      <c r="H148" s="41" t="e">
        <f>LOOKUP(F148,DATA!$A$18:$A$22,DATA!$B$18:$B$22)</f>
        <v>#N/A</v>
      </c>
      <c r="I148" s="82" t="s">
        <v>96</v>
      </c>
      <c r="J148" t="s">
        <v>311</v>
      </c>
    </row>
    <row r="149" spans="2:10" x14ac:dyDescent="0.15">
      <c r="B149" s="293"/>
      <c r="C149" s="294"/>
      <c r="D149" s="46" t="s">
        <v>316</v>
      </c>
      <c r="E149" s="36"/>
      <c r="F149" s="58"/>
      <c r="G149" s="81"/>
      <c r="H149" s="41" t="e">
        <f>LOOKUP(F149,DATA!$A$18:$A$22,DATA!$B$18:$B$22)</f>
        <v>#N/A</v>
      </c>
      <c r="I149" s="82" t="s">
        <v>96</v>
      </c>
      <c r="J149" t="s">
        <v>311</v>
      </c>
    </row>
    <row r="150" spans="2:10" x14ac:dyDescent="0.15">
      <c r="B150" s="293"/>
      <c r="C150" s="294"/>
      <c r="D150" s="46" t="s">
        <v>317</v>
      </c>
      <c r="E150" s="36"/>
      <c r="F150" s="62"/>
      <c r="G150" s="66"/>
      <c r="H150" s="41" t="e">
        <f>LOOKUP(F150,DATA!$A$18:$A$22,DATA!$B$18:$B$22)</f>
        <v>#N/A</v>
      </c>
      <c r="I150" s="82" t="s">
        <v>96</v>
      </c>
      <c r="J150" t="s">
        <v>311</v>
      </c>
    </row>
    <row r="151" spans="2:10" ht="14.25" thickBot="1" x14ac:dyDescent="0.2">
      <c r="B151" s="295"/>
      <c r="C151" s="296"/>
      <c r="D151" s="87" t="s">
        <v>346</v>
      </c>
      <c r="E151" s="31"/>
      <c r="F151" s="63"/>
      <c r="G151" s="129"/>
      <c r="H151" s="25" t="e">
        <f>LOOKUP(F151,DATA!$A$18:$A$22,DATA!$B$18:$B$22)</f>
        <v>#N/A</v>
      </c>
      <c r="I151" s="82" t="s">
        <v>96</v>
      </c>
      <c r="J151" t="s">
        <v>311</v>
      </c>
    </row>
    <row r="152" spans="2:10" ht="14.25" thickBot="1" x14ac:dyDescent="0.2">
      <c r="B152" s="15"/>
      <c r="E152" s="28" t="s">
        <v>106</v>
      </c>
      <c r="F152" s="28" t="s">
        <v>114</v>
      </c>
      <c r="G152" s="28"/>
    </row>
    <row r="153" spans="2:10" ht="14.25" thickBot="1" x14ac:dyDescent="0.2">
      <c r="C153" s="70"/>
      <c r="D153" s="71" t="s">
        <v>285</v>
      </c>
      <c r="E153" s="125"/>
      <c r="F153" s="124"/>
      <c r="G153" t="s">
        <v>115</v>
      </c>
    </row>
  </sheetData>
  <sheetProtection sheet="1" objects="1" scenarios="1"/>
  <protectedRanges>
    <protectedRange sqref="J4 J13:J22" name="範囲12"/>
    <protectedRange sqref="E43:E58" name="範囲4"/>
    <protectedRange sqref="E94:E115" name="範囲6"/>
    <protectedRange sqref="E61:E91 E118:E141 E143:E151" name="範囲7"/>
    <protectedRange sqref="G153" name="範囲8"/>
    <protectedRange sqref="E5:E18" name="範囲9"/>
    <protectedRange sqref="E4 E26:E34 E19:E22" name="範囲10"/>
    <protectedRange sqref="E37:E40" name="範囲11"/>
  </protectedRanges>
  <mergeCells count="22">
    <mergeCell ref="B143:C151"/>
    <mergeCell ref="H139:I139"/>
    <mergeCell ref="B94:B115"/>
    <mergeCell ref="C94:C115"/>
    <mergeCell ref="B118:B140"/>
    <mergeCell ref="C118:C140"/>
    <mergeCell ref="B1:G1"/>
    <mergeCell ref="B37:C40"/>
    <mergeCell ref="B26:C34"/>
    <mergeCell ref="C73:C76"/>
    <mergeCell ref="B43:C58"/>
    <mergeCell ref="B61:B91"/>
    <mergeCell ref="B4:C7"/>
    <mergeCell ref="B8:C11"/>
    <mergeCell ref="B12:C22"/>
    <mergeCell ref="C85:C88"/>
    <mergeCell ref="C89:C91"/>
    <mergeCell ref="C61:C66"/>
    <mergeCell ref="C67:C72"/>
    <mergeCell ref="C77:C81"/>
    <mergeCell ref="C82:C84"/>
    <mergeCell ref="B2:L2"/>
  </mergeCells>
  <phoneticPr fontId="3"/>
  <dataValidations count="7">
    <dataValidation type="list" allowBlank="1" showInputMessage="1" showErrorMessage="1" sqref="E37:E41 E4:E22 E26:E34 E43:E59 E94:E116 E61:E92 E118:E140 E143:E151" xr:uid="{00000000-0002-0000-0300-000000000000}">
      <formula1>学期</formula1>
    </dataValidation>
    <dataValidation type="whole" allowBlank="1" showInputMessage="1" showErrorMessage="1" sqref="F116 F92" xr:uid="{00000000-0002-0000-0300-000001000000}">
      <formula1>60</formula1>
      <formula2>100</formula2>
    </dataValidation>
    <dataValidation showInputMessage="1" showErrorMessage="1" sqref="G35 G41 G59" xr:uid="{00000000-0002-0000-0300-000002000000}"/>
    <dataValidation type="whole" errorStyle="warning" allowBlank="1" showErrorMessage="1" errorTitle="注意" error="60点以上の値を入力してください" promptTitle="注意" prompt="60点以上の値を入力してください．" sqref="F26:F34 F43:F58 F37:F40 G4:G11 F105:F115 F78:F91 F4:F22 F118:F140 F143:F151 F61:F76 F94:F101" xr:uid="{00000000-0002-0000-0300-000003000000}">
      <formula1>60</formula1>
      <formula2>100</formula2>
    </dataValidation>
    <dataValidation type="list" allowBlank="1" showInputMessage="1" showErrorMessage="1" sqref="D12:D22" xr:uid="{00000000-0002-0000-0300-000004000000}">
      <formula1>"選択してください,学問分野別,初修外国語,高年次教養科目,教員免許に関する科目,放送大学"</formula1>
    </dataValidation>
    <dataValidation type="custom" errorStyle="warning" showErrorMessage="1" errorTitle="注意" error="次のどちらかの条件が満たされていません_x000a_・60点以上の値になっていません_x000a_・「構造化プログラミング」に値が入力されています" promptTitle="注意" prompt="60点以上の値を入力してください．" sqref="F77" xr:uid="{FBC98409-22BB-4386-9ABE-C18DBE858A74}">
      <formula1>OR(AND($F$77&gt;=60,$F$77&lt;=100,$F$102=0),$F$77=0)</formula1>
    </dataValidation>
    <dataValidation type="custom" errorStyle="warning" showErrorMessage="1" errorTitle="注意" error="次のどちらかの条件が満たされていません_x000a_・60点以上の値になっていません_x000a_・「C言語入門」に値が入力されています" promptTitle="注意" prompt="60点以上の値を入力してください．" sqref="F102:F104" xr:uid="{7ABB454E-5272-4A43-B97B-726DEB52B671}">
      <formula1>OR(AND($F$102&gt;=60,$F$102&lt;=100,$F$77=0),$F$102=0)</formula1>
    </dataValidation>
  </dataValidations>
  <pageMargins left="0.78740157480314965" right="0.78740157480314965" top="0.59055118110236227" bottom="1.4173228346456694" header="0.51181102362204722" footer="0.51181102362204722"/>
  <pageSetup paperSize="9" scale="65" fitToHeight="2" orientation="portrait" r:id="rId1"/>
  <headerFooter alignWithMargins="0"/>
  <rowBreaks count="1" manualBreakCount="1">
    <brk id="8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71"/>
  <sheetViews>
    <sheetView workbookViewId="0"/>
  </sheetViews>
  <sheetFormatPr defaultRowHeight="13.5" x14ac:dyDescent="0.15"/>
  <cols>
    <col min="1" max="1" width="11.125" customWidth="1"/>
  </cols>
  <sheetData>
    <row r="1" spans="1:9" x14ac:dyDescent="0.15">
      <c r="A1" s="22" t="s">
        <v>74</v>
      </c>
      <c r="B1" s="22"/>
      <c r="C1" s="22" t="s">
        <v>74</v>
      </c>
      <c r="D1" s="22"/>
      <c r="E1" s="22"/>
      <c r="F1" s="22"/>
      <c r="G1" s="22"/>
      <c r="H1" s="22"/>
      <c r="I1" s="22"/>
    </row>
    <row r="2" spans="1:9" x14ac:dyDescent="0.15">
      <c r="A2" s="22" t="s">
        <v>75</v>
      </c>
      <c r="B2" s="22"/>
      <c r="C2" s="22" t="s">
        <v>75</v>
      </c>
      <c r="D2" s="22"/>
      <c r="E2" s="22"/>
      <c r="F2" s="22"/>
      <c r="G2" s="22"/>
      <c r="H2" s="22"/>
      <c r="I2" s="22"/>
    </row>
    <row r="3" spans="1:9" x14ac:dyDescent="0.15">
      <c r="A3" s="22" t="s">
        <v>76</v>
      </c>
      <c r="B3" s="22"/>
      <c r="C3" s="22" t="s">
        <v>76</v>
      </c>
      <c r="D3" s="22"/>
      <c r="E3" s="22"/>
      <c r="F3" s="22"/>
      <c r="G3" s="22"/>
      <c r="H3" s="22"/>
      <c r="I3" s="22"/>
    </row>
    <row r="4" spans="1:9" x14ac:dyDescent="0.15">
      <c r="A4" s="22" t="s">
        <v>77</v>
      </c>
      <c r="B4" s="22"/>
      <c r="C4" s="22" t="s">
        <v>77</v>
      </c>
      <c r="D4" s="22"/>
      <c r="E4" s="22"/>
      <c r="F4" s="22"/>
      <c r="G4" s="22"/>
      <c r="H4" s="22"/>
      <c r="I4" s="22"/>
    </row>
    <row r="5" spans="1:9" x14ac:dyDescent="0.15">
      <c r="A5" s="22" t="s">
        <v>78</v>
      </c>
      <c r="B5" s="22"/>
      <c r="C5" s="22" t="s">
        <v>78</v>
      </c>
      <c r="D5" s="22"/>
      <c r="E5" s="22"/>
      <c r="F5" s="22"/>
      <c r="G5" s="22"/>
      <c r="H5" s="22"/>
      <c r="I5" s="22"/>
    </row>
    <row r="6" spans="1:9" x14ac:dyDescent="0.15">
      <c r="A6" s="22" t="s">
        <v>79</v>
      </c>
      <c r="B6" s="22"/>
      <c r="C6" s="22" t="s">
        <v>79</v>
      </c>
      <c r="D6" s="22"/>
      <c r="E6" s="22"/>
      <c r="F6" s="22"/>
      <c r="G6" s="22"/>
      <c r="H6" s="22"/>
      <c r="I6" s="22"/>
    </row>
    <row r="7" spans="1:9" x14ac:dyDescent="0.15">
      <c r="A7" s="22" t="s">
        <v>80</v>
      </c>
      <c r="B7" s="22"/>
      <c r="C7" s="22" t="s">
        <v>80</v>
      </c>
      <c r="D7" s="22"/>
      <c r="E7" s="22"/>
      <c r="F7" s="22"/>
      <c r="G7" s="22"/>
      <c r="H7" s="22"/>
      <c r="I7" s="22"/>
    </row>
    <row r="8" spans="1:9" x14ac:dyDescent="0.15">
      <c r="A8" s="22" t="s">
        <v>81</v>
      </c>
      <c r="B8" s="22"/>
      <c r="C8" s="22" t="s">
        <v>81</v>
      </c>
      <c r="D8" s="22"/>
      <c r="E8" s="22"/>
      <c r="F8" s="22"/>
      <c r="G8" s="22"/>
      <c r="H8" s="22"/>
      <c r="I8" s="22"/>
    </row>
    <row r="9" spans="1:9" x14ac:dyDescent="0.15">
      <c r="A9" s="22" t="s">
        <v>82</v>
      </c>
      <c r="B9" s="22"/>
      <c r="C9" s="22"/>
      <c r="D9" s="22"/>
      <c r="E9" s="22"/>
      <c r="F9" s="22"/>
      <c r="G9" s="22"/>
      <c r="H9" s="22"/>
      <c r="I9" s="22"/>
    </row>
    <row r="10" spans="1:9" x14ac:dyDescent="0.15">
      <c r="A10" s="22" t="s">
        <v>83</v>
      </c>
      <c r="B10" s="22"/>
      <c r="C10" s="22"/>
      <c r="D10" s="22"/>
      <c r="E10" s="22"/>
      <c r="F10" s="22"/>
      <c r="G10" s="22"/>
      <c r="H10" s="22"/>
      <c r="I10" s="22"/>
    </row>
    <row r="11" spans="1:9" x14ac:dyDescent="0.15">
      <c r="A11" s="22" t="s">
        <v>84</v>
      </c>
      <c r="B11" s="22"/>
      <c r="C11" s="22"/>
      <c r="D11" s="22"/>
      <c r="E11" s="22"/>
      <c r="F11" s="22"/>
      <c r="G11" s="22"/>
      <c r="H11" s="22"/>
      <c r="I11" s="22"/>
    </row>
    <row r="12" spans="1:9" x14ac:dyDescent="0.15">
      <c r="A12" s="22" t="s">
        <v>85</v>
      </c>
      <c r="B12" s="22"/>
      <c r="C12" s="22"/>
      <c r="D12" s="22"/>
      <c r="E12" s="22"/>
      <c r="F12" s="22"/>
      <c r="G12" s="22"/>
      <c r="H12" s="22"/>
      <c r="I12" s="22"/>
    </row>
    <row r="13" spans="1:9" x14ac:dyDescent="0.15">
      <c r="A13" s="22" t="s">
        <v>86</v>
      </c>
      <c r="B13" s="22"/>
      <c r="C13" s="22"/>
      <c r="D13" s="22"/>
      <c r="E13" s="22"/>
      <c r="F13" s="22"/>
      <c r="G13" s="22"/>
      <c r="H13" s="22"/>
      <c r="I13" s="22"/>
    </row>
    <row r="14" spans="1:9" x14ac:dyDescent="0.15">
      <c r="A14" s="22" t="s">
        <v>87</v>
      </c>
      <c r="B14" s="22"/>
      <c r="C14" s="22"/>
      <c r="D14" s="22"/>
      <c r="E14" s="22"/>
      <c r="F14" s="22"/>
      <c r="G14" s="22"/>
      <c r="H14" s="22"/>
      <c r="I14" s="22"/>
    </row>
    <row r="15" spans="1:9" x14ac:dyDescent="0.15">
      <c r="A15" s="22" t="s">
        <v>88</v>
      </c>
      <c r="B15" s="22"/>
      <c r="C15" s="22"/>
      <c r="D15" s="22"/>
      <c r="E15" s="22"/>
      <c r="F15" s="22"/>
      <c r="G15" s="22"/>
      <c r="H15" s="22"/>
      <c r="I15" s="22"/>
    </row>
    <row r="16" spans="1:9" x14ac:dyDescent="0.15">
      <c r="A16" s="22" t="s">
        <v>89</v>
      </c>
      <c r="B16" s="22"/>
      <c r="C16" s="22"/>
      <c r="D16" s="22"/>
      <c r="E16" s="22"/>
      <c r="F16" s="22"/>
      <c r="G16" s="22"/>
      <c r="H16" s="22"/>
      <c r="I16" s="22"/>
    </row>
    <row r="17" spans="1:9" x14ac:dyDescent="0.15">
      <c r="A17" s="22"/>
      <c r="B17" s="22"/>
      <c r="C17" s="22"/>
      <c r="D17" s="22"/>
      <c r="E17" s="22"/>
      <c r="F17" s="22"/>
      <c r="G17" s="22"/>
      <c r="H17" s="22"/>
      <c r="I17" s="22"/>
    </row>
    <row r="18" spans="1:9" x14ac:dyDescent="0.15">
      <c r="A18" s="22">
        <v>60</v>
      </c>
      <c r="B18" s="22" t="s">
        <v>104</v>
      </c>
      <c r="C18" s="22"/>
      <c r="E18" s="22"/>
      <c r="F18" s="22"/>
      <c r="G18" s="22"/>
      <c r="H18" s="22"/>
      <c r="I18" s="22"/>
    </row>
    <row r="19" spans="1:9" x14ac:dyDescent="0.15">
      <c r="A19" s="22">
        <v>70</v>
      </c>
      <c r="B19" s="22" t="s">
        <v>103</v>
      </c>
      <c r="C19" s="22"/>
      <c r="E19" s="22"/>
      <c r="F19" s="22"/>
      <c r="G19" s="22"/>
      <c r="H19" s="22"/>
      <c r="I19" s="22"/>
    </row>
    <row r="20" spans="1:9" x14ac:dyDescent="0.15">
      <c r="A20" s="22">
        <v>80</v>
      </c>
      <c r="B20" s="22" t="s">
        <v>102</v>
      </c>
      <c r="C20" s="22"/>
      <c r="E20" s="22"/>
      <c r="F20" s="22"/>
      <c r="G20" s="22"/>
      <c r="H20" s="22"/>
      <c r="I20" s="22"/>
    </row>
    <row r="21" spans="1:9" x14ac:dyDescent="0.15">
      <c r="A21" s="22">
        <v>90</v>
      </c>
      <c r="B21" s="22" t="s">
        <v>101</v>
      </c>
      <c r="C21" s="22"/>
      <c r="E21" s="22"/>
      <c r="F21" s="22"/>
      <c r="G21" s="22"/>
      <c r="H21" s="22"/>
      <c r="I21" s="22"/>
    </row>
    <row r="22" spans="1:9" x14ac:dyDescent="0.15">
      <c r="A22" s="22"/>
      <c r="B22" s="22"/>
      <c r="C22" s="22"/>
      <c r="E22" s="22"/>
      <c r="F22" s="22"/>
      <c r="G22" s="22"/>
      <c r="H22" s="22"/>
      <c r="I22" s="22"/>
    </row>
    <row r="23" spans="1:9" x14ac:dyDescent="0.15">
      <c r="A23" s="27"/>
      <c r="B23" s="27"/>
      <c r="C23" s="27"/>
      <c r="D23" s="22"/>
      <c r="E23" s="22"/>
      <c r="F23" s="22"/>
      <c r="G23" s="22"/>
      <c r="H23" s="22"/>
      <c r="I23" s="22"/>
    </row>
    <row r="24" spans="1:9" x14ac:dyDescent="0.15">
      <c r="A24" s="22"/>
      <c r="C24" s="22"/>
      <c r="D24" s="22"/>
      <c r="E24" s="22"/>
      <c r="F24" s="22"/>
      <c r="G24" s="22"/>
      <c r="H24" s="22"/>
      <c r="I24" s="22"/>
    </row>
    <row r="25" spans="1:9" x14ac:dyDescent="0.15">
      <c r="A25" s="22"/>
      <c r="B25" s="22"/>
      <c r="C25" s="22"/>
      <c r="D25" s="22"/>
      <c r="E25" s="22"/>
      <c r="F25" s="22"/>
      <c r="G25" s="22"/>
      <c r="H25" s="22"/>
      <c r="I25" s="22"/>
    </row>
    <row r="26" spans="1:9" x14ac:dyDescent="0.15">
      <c r="A26" s="9"/>
      <c r="B26" s="9"/>
      <c r="C26" s="9"/>
      <c r="D26" s="22"/>
      <c r="E26" s="22"/>
      <c r="F26" s="22"/>
      <c r="G26" s="22"/>
      <c r="H26" s="22"/>
      <c r="I26" s="22"/>
    </row>
    <row r="27" spans="1:9" x14ac:dyDescent="0.15">
      <c r="A27" s="9"/>
      <c r="B27" s="9"/>
      <c r="C27" s="9"/>
      <c r="D27" s="22"/>
      <c r="E27" s="22"/>
      <c r="F27" s="22"/>
      <c r="G27" s="22"/>
      <c r="H27" s="22"/>
      <c r="I27" s="22"/>
    </row>
    <row r="28" spans="1:9" x14ac:dyDescent="0.15">
      <c r="A28" s="22"/>
      <c r="B28" s="22"/>
      <c r="C28" s="22"/>
      <c r="D28" s="22"/>
      <c r="E28" s="22"/>
      <c r="F28" s="22"/>
      <c r="G28" s="22"/>
      <c r="H28" s="22"/>
      <c r="I28" s="22"/>
    </row>
    <row r="29" spans="1:9" x14ac:dyDescent="0.15">
      <c r="A29" s="22"/>
      <c r="B29" s="22"/>
      <c r="C29" s="22"/>
      <c r="D29" s="22"/>
      <c r="E29" s="22"/>
      <c r="F29" s="22"/>
      <c r="G29" s="22"/>
      <c r="H29" s="22"/>
      <c r="I29" s="22"/>
    </row>
    <row r="30" spans="1:9" x14ac:dyDescent="0.15">
      <c r="A30" s="22"/>
      <c r="B30" s="22"/>
      <c r="C30" s="22"/>
      <c r="D30" s="22"/>
      <c r="E30" s="22"/>
      <c r="F30" s="22"/>
      <c r="G30" s="22"/>
      <c r="H30" s="22"/>
      <c r="I30" s="22"/>
    </row>
    <row r="31" spans="1:9" x14ac:dyDescent="0.15">
      <c r="A31" s="22"/>
      <c r="B31" s="22"/>
      <c r="C31" s="22"/>
      <c r="D31" s="22"/>
      <c r="E31" s="22"/>
      <c r="F31" s="22"/>
      <c r="G31" s="22"/>
      <c r="H31" s="22"/>
      <c r="I31" s="22"/>
    </row>
    <row r="32" spans="1:9" x14ac:dyDescent="0.15">
      <c r="A32" s="22"/>
      <c r="B32" s="22"/>
      <c r="C32" s="22"/>
      <c r="D32" s="22"/>
      <c r="E32" s="22"/>
      <c r="F32" s="22"/>
      <c r="G32" s="22"/>
      <c r="H32" s="22"/>
      <c r="I32" s="22"/>
    </row>
    <row r="33" spans="1:9" x14ac:dyDescent="0.15">
      <c r="A33" s="22"/>
      <c r="B33" s="22"/>
      <c r="E33" s="22"/>
      <c r="F33" s="22"/>
      <c r="G33" s="22"/>
      <c r="H33" s="22"/>
      <c r="I33" s="22"/>
    </row>
    <row r="34" spans="1:9" x14ac:dyDescent="0.15">
      <c r="A34" s="22"/>
      <c r="B34" s="22"/>
      <c r="E34" s="22"/>
      <c r="F34" s="22"/>
      <c r="G34" s="22"/>
      <c r="H34" s="22"/>
      <c r="I34" s="22"/>
    </row>
    <row r="35" spans="1:9" x14ac:dyDescent="0.15">
      <c r="A35" s="22"/>
      <c r="B35" s="72"/>
      <c r="C35" s="22"/>
      <c r="D35" s="22"/>
      <c r="E35" s="22"/>
      <c r="F35" s="22"/>
      <c r="G35" s="22"/>
      <c r="H35" s="22"/>
      <c r="I35" s="22"/>
    </row>
    <row r="36" spans="1:9" x14ac:dyDescent="0.15">
      <c r="A36" s="22"/>
      <c r="B36" s="22"/>
      <c r="C36" s="22"/>
      <c r="D36" s="22"/>
      <c r="E36" s="22"/>
      <c r="F36" s="22"/>
      <c r="G36" s="22"/>
      <c r="H36" s="22"/>
      <c r="I36" s="22"/>
    </row>
    <row r="37" spans="1:9" x14ac:dyDescent="0.15">
      <c r="A37" s="22"/>
      <c r="B37" s="22"/>
      <c r="C37" s="22"/>
      <c r="D37" s="22"/>
      <c r="E37" s="22"/>
      <c r="F37" s="22"/>
      <c r="G37" s="22"/>
      <c r="H37" s="22"/>
      <c r="I37" s="22"/>
    </row>
    <row r="38" spans="1:9" x14ac:dyDescent="0.15">
      <c r="A38" s="22"/>
      <c r="B38" s="22"/>
      <c r="C38" s="22"/>
      <c r="D38" s="22"/>
      <c r="E38" s="22"/>
      <c r="F38" s="22"/>
      <c r="G38" s="22"/>
      <c r="H38" s="22"/>
      <c r="I38" s="22"/>
    </row>
    <row r="39" spans="1:9" x14ac:dyDescent="0.15">
      <c r="A39" s="22"/>
      <c r="B39" s="22"/>
      <c r="C39" s="22"/>
      <c r="D39" s="22"/>
      <c r="E39" s="22"/>
      <c r="F39" s="22"/>
      <c r="G39" s="22"/>
      <c r="H39" s="22"/>
      <c r="I39" s="22"/>
    </row>
    <row r="40" spans="1:9" x14ac:dyDescent="0.15">
      <c r="A40" s="22"/>
      <c r="B40" s="22"/>
      <c r="C40" s="22"/>
      <c r="D40" s="22"/>
      <c r="E40" s="22"/>
      <c r="F40" s="22"/>
      <c r="G40" s="22"/>
      <c r="H40" s="22"/>
      <c r="I40" s="22"/>
    </row>
    <row r="41" spans="1:9" x14ac:dyDescent="0.15">
      <c r="A41" s="22"/>
      <c r="B41" s="22"/>
      <c r="C41" s="22"/>
      <c r="D41" s="22"/>
      <c r="E41" s="22"/>
      <c r="F41" s="22"/>
      <c r="G41" s="22"/>
      <c r="H41" s="22"/>
      <c r="I41" s="22"/>
    </row>
    <row r="42" spans="1:9" x14ac:dyDescent="0.15">
      <c r="A42" s="22"/>
      <c r="B42" s="22"/>
      <c r="C42" s="22"/>
      <c r="D42" s="22"/>
      <c r="E42" s="22"/>
      <c r="F42" s="22"/>
      <c r="G42" s="22"/>
      <c r="H42" s="22"/>
      <c r="I42" s="22"/>
    </row>
    <row r="43" spans="1:9" x14ac:dyDescent="0.15">
      <c r="A43" s="22"/>
      <c r="B43" s="22"/>
      <c r="C43" s="22"/>
      <c r="D43" s="22"/>
      <c r="E43" s="22"/>
      <c r="F43" s="22"/>
      <c r="G43" s="22"/>
      <c r="H43" s="22"/>
      <c r="I43" s="22"/>
    </row>
    <row r="44" spans="1:9" x14ac:dyDescent="0.15">
      <c r="A44" s="22"/>
      <c r="B44" s="22"/>
      <c r="C44" s="22"/>
      <c r="D44" s="22"/>
      <c r="E44" s="22"/>
      <c r="F44" s="22"/>
      <c r="G44" s="22"/>
      <c r="H44" s="22"/>
      <c r="I44" s="22"/>
    </row>
    <row r="45" spans="1:9" x14ac:dyDescent="0.15">
      <c r="A45" s="22"/>
      <c r="B45" s="22"/>
      <c r="C45" s="22"/>
      <c r="D45" s="22"/>
      <c r="E45" s="22"/>
      <c r="F45" s="22"/>
      <c r="G45" s="22"/>
      <c r="H45" s="22"/>
      <c r="I45" s="22"/>
    </row>
    <row r="46" spans="1:9" x14ac:dyDescent="0.15">
      <c r="A46" s="22"/>
      <c r="B46" s="22"/>
      <c r="C46" s="22"/>
      <c r="D46" s="22"/>
      <c r="E46" s="22"/>
      <c r="F46" s="22"/>
      <c r="G46" s="22"/>
      <c r="H46" s="22"/>
      <c r="I46" s="22"/>
    </row>
    <row r="47" spans="1:9" x14ac:dyDescent="0.15">
      <c r="A47" s="22" t="s">
        <v>98</v>
      </c>
      <c r="B47" s="22"/>
      <c r="C47" s="22"/>
      <c r="D47" s="22"/>
      <c r="E47" s="22"/>
      <c r="F47" s="22"/>
      <c r="G47" s="22"/>
      <c r="H47" s="22"/>
      <c r="I47" s="22"/>
    </row>
    <row r="48" spans="1:9" x14ac:dyDescent="0.15">
      <c r="A48" s="22" t="s">
        <v>99</v>
      </c>
      <c r="B48" s="22"/>
      <c r="C48" s="22"/>
      <c r="D48" s="22"/>
      <c r="E48" s="22"/>
      <c r="F48" s="22"/>
      <c r="G48" s="22"/>
      <c r="H48" s="22"/>
      <c r="I48" s="22"/>
    </row>
    <row r="49" spans="1:9" x14ac:dyDescent="0.15">
      <c r="A49" s="22" t="s">
        <v>100</v>
      </c>
      <c r="B49" s="22"/>
      <c r="C49" s="22"/>
      <c r="D49" s="22"/>
      <c r="E49" s="22"/>
      <c r="F49" s="22"/>
      <c r="G49" s="22"/>
      <c r="H49" s="22"/>
      <c r="I49" s="22"/>
    </row>
    <row r="50" spans="1:9" x14ac:dyDescent="0.15">
      <c r="A50" s="22"/>
      <c r="B50" s="22"/>
      <c r="C50" s="22"/>
      <c r="D50" s="22"/>
      <c r="E50" s="22"/>
      <c r="F50" s="22"/>
      <c r="G50" s="22"/>
      <c r="H50" s="22"/>
      <c r="I50" s="22"/>
    </row>
    <row r="51" spans="1:9" x14ac:dyDescent="0.15">
      <c r="A51" s="22"/>
      <c r="B51" s="22"/>
      <c r="C51" s="22"/>
      <c r="D51" s="22"/>
      <c r="E51" s="22"/>
      <c r="F51" s="22"/>
      <c r="G51" s="22"/>
      <c r="H51" s="22"/>
      <c r="I51" s="22"/>
    </row>
    <row r="52" spans="1:9" x14ac:dyDescent="0.15">
      <c r="A52" s="22">
        <v>1</v>
      </c>
      <c r="B52" s="22"/>
      <c r="C52" s="22"/>
      <c r="D52" s="22"/>
      <c r="E52" s="22"/>
      <c r="F52" s="22"/>
      <c r="G52" s="22"/>
      <c r="H52" s="22"/>
      <c r="I52" s="22"/>
    </row>
    <row r="53" spans="1:9" x14ac:dyDescent="0.15">
      <c r="A53" s="22">
        <v>1.2</v>
      </c>
      <c r="B53" s="22"/>
      <c r="C53" s="22"/>
      <c r="D53" s="22"/>
      <c r="E53" s="22"/>
      <c r="F53" s="22"/>
      <c r="G53" s="22"/>
      <c r="H53" s="22"/>
      <c r="I53" s="22"/>
    </row>
    <row r="54" spans="1:9" x14ac:dyDescent="0.15">
      <c r="A54" s="22"/>
      <c r="B54" s="22"/>
      <c r="C54" s="22"/>
      <c r="D54" s="22"/>
      <c r="E54" s="22"/>
      <c r="F54" s="22"/>
      <c r="G54" s="22"/>
      <c r="H54" s="22"/>
      <c r="I54" s="22"/>
    </row>
    <row r="55" spans="1:9" x14ac:dyDescent="0.15">
      <c r="A55" s="22"/>
      <c r="B55" s="22"/>
      <c r="C55" s="22"/>
      <c r="D55" s="22"/>
      <c r="E55" s="22"/>
      <c r="F55" s="22"/>
      <c r="G55" s="22"/>
      <c r="H55" s="22"/>
      <c r="I55" s="22"/>
    </row>
    <row r="56" spans="1:9" x14ac:dyDescent="0.15">
      <c r="A56" s="22"/>
      <c r="B56" s="22"/>
      <c r="C56" s="22"/>
      <c r="D56" s="22"/>
      <c r="E56" s="22"/>
      <c r="F56" s="22"/>
      <c r="G56" s="22"/>
      <c r="H56" s="22"/>
      <c r="I56" s="22"/>
    </row>
    <row r="57" spans="1:9" x14ac:dyDescent="0.15">
      <c r="A57" s="22"/>
      <c r="B57" s="22"/>
      <c r="C57" s="22"/>
      <c r="D57" s="22"/>
      <c r="E57" s="22"/>
      <c r="F57" s="22"/>
      <c r="G57" s="22"/>
      <c r="H57" s="22"/>
      <c r="I57" s="22"/>
    </row>
    <row r="58" spans="1:9" x14ac:dyDescent="0.15">
      <c r="A58" s="22"/>
      <c r="B58" s="22"/>
      <c r="C58" s="22"/>
      <c r="D58" s="22"/>
      <c r="E58" s="22"/>
      <c r="F58" s="22"/>
      <c r="G58" s="22"/>
      <c r="H58" s="22"/>
      <c r="I58" s="22"/>
    </row>
    <row r="59" spans="1:9" x14ac:dyDescent="0.15">
      <c r="A59" s="22"/>
      <c r="B59" s="22"/>
      <c r="C59" s="22"/>
      <c r="D59" s="22"/>
      <c r="E59" s="22"/>
      <c r="F59" s="22"/>
      <c r="G59" s="22"/>
      <c r="H59" s="22"/>
      <c r="I59" s="22"/>
    </row>
    <row r="60" spans="1:9" x14ac:dyDescent="0.15">
      <c r="A60" s="22"/>
      <c r="B60" s="22"/>
      <c r="C60" s="22"/>
      <c r="D60" s="22"/>
      <c r="E60" s="22"/>
      <c r="F60" s="22"/>
      <c r="G60" s="22"/>
      <c r="H60" s="22"/>
      <c r="I60" s="22"/>
    </row>
    <row r="61" spans="1:9" x14ac:dyDescent="0.15">
      <c r="A61" s="22"/>
      <c r="B61" s="22"/>
      <c r="C61" s="22"/>
      <c r="D61" s="22"/>
      <c r="E61" s="22"/>
      <c r="F61" s="22"/>
      <c r="G61" s="22"/>
      <c r="H61" s="22"/>
      <c r="I61" s="22"/>
    </row>
    <row r="62" spans="1:9" x14ac:dyDescent="0.15">
      <c r="A62" s="22"/>
      <c r="B62" s="22"/>
      <c r="C62" s="22"/>
      <c r="D62" s="22"/>
      <c r="E62" s="22"/>
      <c r="F62" s="22"/>
      <c r="G62" s="22"/>
      <c r="H62" s="22"/>
      <c r="I62" s="22"/>
    </row>
    <row r="63" spans="1:9" x14ac:dyDescent="0.15">
      <c r="A63" s="22"/>
      <c r="B63" s="22"/>
      <c r="C63" s="22"/>
      <c r="D63" s="22"/>
      <c r="E63" s="22"/>
      <c r="F63" s="22"/>
      <c r="G63" s="22"/>
      <c r="H63" s="22"/>
      <c r="I63" s="22"/>
    </row>
    <row r="64" spans="1:9" x14ac:dyDescent="0.15">
      <c r="A64" s="22"/>
      <c r="B64" s="22"/>
      <c r="C64" s="22"/>
      <c r="D64" s="22"/>
      <c r="E64" s="22"/>
      <c r="F64" s="22"/>
      <c r="G64" s="22"/>
      <c r="H64" s="22"/>
      <c r="I64" s="22"/>
    </row>
    <row r="65" spans="1:9" x14ac:dyDescent="0.15">
      <c r="A65" s="22"/>
      <c r="B65" s="22"/>
      <c r="C65" s="22"/>
      <c r="D65" s="22"/>
      <c r="E65" s="22"/>
      <c r="F65" s="22"/>
      <c r="G65" s="22"/>
      <c r="H65" s="22"/>
      <c r="I65" s="22"/>
    </row>
    <row r="66" spans="1:9" x14ac:dyDescent="0.15">
      <c r="A66" s="22"/>
      <c r="B66" s="22"/>
      <c r="C66" s="22"/>
      <c r="D66" s="22"/>
      <c r="E66" s="22"/>
      <c r="F66" s="22"/>
      <c r="G66" s="22"/>
      <c r="H66" s="22"/>
      <c r="I66" s="22"/>
    </row>
    <row r="67" spans="1:9" x14ac:dyDescent="0.15">
      <c r="A67" s="22"/>
      <c r="B67" s="22"/>
      <c r="C67" s="22"/>
      <c r="D67" s="22"/>
      <c r="E67" s="22"/>
      <c r="F67" s="22"/>
      <c r="G67" s="22"/>
      <c r="H67" s="22"/>
      <c r="I67" s="22"/>
    </row>
    <row r="68" spans="1:9" x14ac:dyDescent="0.15">
      <c r="A68" s="22"/>
      <c r="B68" s="22"/>
      <c r="C68" s="22"/>
      <c r="D68" s="22"/>
      <c r="E68" s="22"/>
      <c r="F68" s="22"/>
      <c r="G68" s="22"/>
      <c r="H68" s="22"/>
      <c r="I68" s="22"/>
    </row>
    <row r="69" spans="1:9" x14ac:dyDescent="0.15">
      <c r="A69" s="22"/>
      <c r="B69" s="22"/>
      <c r="C69" s="22"/>
      <c r="D69" s="22"/>
      <c r="E69" s="22"/>
      <c r="F69" s="22"/>
      <c r="G69" s="22"/>
      <c r="H69" s="22"/>
      <c r="I69" s="22"/>
    </row>
    <row r="70" spans="1:9" x14ac:dyDescent="0.15">
      <c r="A70" s="22"/>
      <c r="B70" s="22"/>
      <c r="C70" s="22"/>
      <c r="D70" s="22"/>
      <c r="E70" s="22"/>
      <c r="F70" s="22"/>
      <c r="G70" s="22"/>
      <c r="H70" s="22"/>
      <c r="I70" s="22"/>
    </row>
    <row r="71" spans="1:9" x14ac:dyDescent="0.15">
      <c r="A71" s="22"/>
      <c r="B71" s="22"/>
      <c r="C71" s="22"/>
      <c r="D71" s="22"/>
      <c r="E71" s="22"/>
      <c r="F71" s="22"/>
      <c r="G71" s="22"/>
      <c r="H71" s="22"/>
      <c r="I71" s="22"/>
    </row>
  </sheetData>
  <sheetProtection sheet="1" objects="1" scenarios="1"/>
  <phoneticPr fontId="3"/>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達成度表</vt:lpstr>
      <vt:lpstr>グラフ</vt:lpstr>
      <vt:lpstr>成績</vt:lpstr>
      <vt:lpstr>DATA</vt:lpstr>
      <vt:lpstr>DATA!Print_Area</vt:lpstr>
      <vt:lpstr>グラフ!Print_Area</vt:lpstr>
      <vt:lpstr>達成度表!Print_Area</vt:lpstr>
      <vt:lpstr>学期</vt:lpstr>
      <vt:lpstr>教養教育科目</vt:lpstr>
      <vt:lpstr>重み</vt:lpstr>
      <vt:lpstr>年次学期</vt:lpstr>
      <vt:lpstr>評価区分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Yagi</dc:creator>
  <cp:lastModifiedBy>MISE Yasuhiro</cp:lastModifiedBy>
  <cp:lastPrinted>2021-11-02T02:37:08Z</cp:lastPrinted>
  <dcterms:created xsi:type="dcterms:W3CDTF">2004-07-07T10:29:19Z</dcterms:created>
  <dcterms:modified xsi:type="dcterms:W3CDTF">2024-03-25T06:00:31Z</dcterms:modified>
</cp:coreProperties>
</file>